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b282\AppData\Local\Box\Box Edit\Documents\DpsEq2J2gEerHMyX0Z2npw==\"/>
    </mc:Choice>
  </mc:AlternateContent>
  <bookViews>
    <workbookView xWindow="-120" yWindow="-120" windowWidth="20745" windowHeight="11160" tabRatio="742"/>
  </bookViews>
  <sheets>
    <sheet name="SX-RX Splitter Magnets Table" sheetId="4" r:id="rId1"/>
    <sheet name="Spares analysis" sheetId="18" r:id="rId2"/>
    <sheet name="Old Version, Power Supplies" sheetId="9" r:id="rId3"/>
    <sheet name="Cabling and PS" sheetId="15" r:id="rId4"/>
    <sheet name="Magnet Table" sheetId="12" r:id="rId5"/>
  </sheets>
  <definedNames>
    <definedName name="_xlnm._FilterDatabase" localSheetId="0" hidden="1">'SX-RX Splitter Magnets Table'!$A$4:$AC$65</definedName>
    <definedName name="_xlnm.Print_Area" localSheetId="0">'SX-RX Splitter Magnets Table'!$AD$1:$BB$189</definedName>
    <definedName name="_xlnm.Print_Titles" localSheetId="0">'SX-RX Splitter Magnets Table'!$1:$4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5" i="18" l="1"/>
  <c r="Y24" i="18"/>
  <c r="R25" i="18"/>
  <c r="R24" i="18"/>
  <c r="Y29" i="18"/>
  <c r="Y28" i="18"/>
  <c r="Y27" i="18"/>
  <c r="Y26" i="18"/>
  <c r="AF195" i="9"/>
  <c r="AG195" i="9" s="1"/>
  <c r="BA178" i="4"/>
  <c r="AY178" i="4"/>
  <c r="AX160" i="4"/>
  <c r="AZ160" i="4"/>
  <c r="AX161" i="4"/>
  <c r="AZ161" i="4"/>
  <c r="AX162" i="4"/>
  <c r="AZ162" i="4"/>
  <c r="AX163" i="4"/>
  <c r="AZ163" i="4"/>
  <c r="AX164" i="4"/>
  <c r="AZ164" i="4"/>
  <c r="AX165" i="4"/>
  <c r="AZ165" i="4"/>
  <c r="AX166" i="4"/>
  <c r="AZ166" i="4"/>
  <c r="AX167" i="4"/>
  <c r="AZ167" i="4"/>
  <c r="AX168" i="4"/>
  <c r="AZ168" i="4"/>
  <c r="AX169" i="4"/>
  <c r="AY169" i="4" s="1"/>
  <c r="AZ169" i="4"/>
  <c r="BA169" i="4" s="1"/>
  <c r="AX170" i="4"/>
  <c r="AZ170" i="4"/>
  <c r="AX171" i="4"/>
  <c r="AY171" i="4" s="1"/>
  <c r="AZ171" i="4"/>
  <c r="BA171" i="4" s="1"/>
  <c r="AX172" i="4"/>
  <c r="AZ172" i="4"/>
  <c r="AX173" i="4"/>
  <c r="AZ173" i="4"/>
  <c r="AX174" i="4"/>
  <c r="AY174" i="4" s="1"/>
  <c r="AZ174" i="4"/>
  <c r="BA174" i="4" s="1"/>
  <c r="AX175" i="4"/>
  <c r="AZ175" i="4"/>
  <c r="AX176" i="4"/>
  <c r="AZ176" i="4"/>
  <c r="AX177" i="4"/>
  <c r="AZ177" i="4"/>
  <c r="AZ156" i="4"/>
  <c r="BA156" i="4" s="1"/>
  <c r="AZ157" i="4"/>
  <c r="BA157" i="4" s="1"/>
  <c r="AZ158" i="4"/>
  <c r="BA158" i="4" s="1"/>
  <c r="AZ159" i="4"/>
  <c r="BA159" i="4" s="1"/>
  <c r="AZ138" i="4"/>
  <c r="BA138" i="4" s="1"/>
  <c r="AZ139" i="4"/>
  <c r="BA139" i="4" s="1"/>
  <c r="AZ140" i="4"/>
  <c r="BA140" i="4" s="1"/>
  <c r="AZ141" i="4"/>
  <c r="BA141" i="4" s="1"/>
  <c r="AZ122" i="4"/>
  <c r="BA122" i="4" s="1"/>
  <c r="AZ123" i="4"/>
  <c r="BA123" i="4" s="1"/>
  <c r="AZ124" i="4"/>
  <c r="BA124" i="4" s="1"/>
  <c r="AZ125" i="4"/>
  <c r="BA125" i="4" s="1"/>
  <c r="AZ100" i="4"/>
  <c r="BA100" i="4" s="1"/>
  <c r="AZ101" i="4"/>
  <c r="BA101" i="4" s="1"/>
  <c r="AZ102" i="4"/>
  <c r="BA102" i="4" s="1"/>
  <c r="AZ103" i="4"/>
  <c r="BA103" i="4" s="1"/>
  <c r="AZ79" i="4"/>
  <c r="BA79" i="4" s="1"/>
  <c r="AZ80" i="4"/>
  <c r="BA80" i="4" s="1"/>
  <c r="AZ81" i="4"/>
  <c r="BA81" i="4" s="1"/>
  <c r="AZ82" i="4"/>
  <c r="BA82" i="4" s="1"/>
  <c r="AZ61" i="4"/>
  <c r="BA61" i="4" s="1"/>
  <c r="AZ62" i="4"/>
  <c r="BA62" i="4" s="1"/>
  <c r="AZ63" i="4"/>
  <c r="BA63" i="4" s="1"/>
  <c r="AZ64" i="4"/>
  <c r="BA64" i="4" s="1"/>
  <c r="AZ45" i="4"/>
  <c r="BA45" i="4"/>
  <c r="AZ46" i="4"/>
  <c r="BA46" i="4" s="1"/>
  <c r="AZ47" i="4"/>
  <c r="BA47" i="4" s="1"/>
  <c r="AZ48" i="4"/>
  <c r="BA48" i="4" s="1"/>
  <c r="AZ23" i="4"/>
  <c r="BA23" i="4" s="1"/>
  <c r="AZ24" i="4"/>
  <c r="BA24" i="4" s="1"/>
  <c r="AZ25" i="4"/>
  <c r="BA25" i="4" s="1"/>
  <c r="AZ26" i="4"/>
  <c r="BA26" i="4" s="1"/>
  <c r="AD209" i="9"/>
  <c r="U29" i="18"/>
  <c r="S29" i="18"/>
  <c r="R29" i="18"/>
  <c r="Q29" i="18" s="1"/>
  <c r="U28" i="18"/>
  <c r="S28" i="18"/>
  <c r="R28" i="18"/>
  <c r="Q28" i="18" s="1"/>
  <c r="U27" i="18"/>
  <c r="S27" i="18"/>
  <c r="R27" i="18"/>
  <c r="Q27" i="18" s="1"/>
  <c r="U26" i="18"/>
  <c r="S26" i="18"/>
  <c r="R26" i="18"/>
  <c r="Q26" i="18" s="1"/>
  <c r="AB20" i="18"/>
  <c r="R20" i="18"/>
  <c r="AB19" i="18"/>
  <c r="R19" i="18"/>
  <c r="AB18" i="18"/>
  <c r="R18" i="18"/>
  <c r="AB17" i="18"/>
  <c r="R17" i="18"/>
  <c r="AB16" i="18"/>
  <c r="R16" i="18"/>
  <c r="AB15" i="18"/>
  <c r="R15" i="18"/>
  <c r="AB14" i="18"/>
  <c r="R14" i="18"/>
  <c r="AB13" i="18"/>
  <c r="R13" i="18"/>
  <c r="AB12" i="18"/>
  <c r="R12" i="18"/>
  <c r="AB11" i="18"/>
  <c r="R11" i="18"/>
  <c r="AB10" i="18"/>
  <c r="R10" i="18"/>
  <c r="AB9" i="18"/>
  <c r="R9" i="18"/>
  <c r="AB8" i="18"/>
  <c r="R8" i="18"/>
  <c r="AB7" i="18"/>
  <c r="R7" i="18"/>
  <c r="AB6" i="18"/>
  <c r="R6" i="18"/>
  <c r="AB5" i="18"/>
  <c r="R5" i="18"/>
  <c r="AB4" i="18"/>
  <c r="R4" i="18"/>
  <c r="R3" i="18"/>
  <c r="K5" i="18"/>
  <c r="L5" i="18" s="1"/>
  <c r="M5" i="18"/>
  <c r="N5" i="18" s="1"/>
  <c r="K6" i="18"/>
  <c r="L6" i="18" s="1"/>
  <c r="M6" i="18"/>
  <c r="N6" i="18" s="1"/>
  <c r="K7" i="18"/>
  <c r="L7" i="18" s="1"/>
  <c r="M7" i="18"/>
  <c r="N7" i="18" s="1"/>
  <c r="K8" i="18"/>
  <c r="L8" i="18" s="1"/>
  <c r="M8" i="18"/>
  <c r="N8" i="18" s="1"/>
  <c r="K9" i="18"/>
  <c r="L9" i="18" s="1"/>
  <c r="M9" i="18"/>
  <c r="N9" i="18" s="1"/>
  <c r="K10" i="18"/>
  <c r="L10" i="18" s="1"/>
  <c r="M10" i="18"/>
  <c r="N10" i="18" s="1"/>
  <c r="K11" i="18"/>
  <c r="L11" i="18" s="1"/>
  <c r="M11" i="18"/>
  <c r="N11" i="18" s="1"/>
  <c r="K12" i="18"/>
  <c r="L12" i="18" s="1"/>
  <c r="M12" i="18"/>
  <c r="N12" i="18" s="1"/>
  <c r="K13" i="18"/>
  <c r="L13" i="18" s="1"/>
  <c r="M13" i="18"/>
  <c r="N13" i="18" s="1"/>
  <c r="K14" i="18"/>
  <c r="L14" i="18" s="1"/>
  <c r="M14" i="18"/>
  <c r="N14" i="18" s="1"/>
  <c r="K15" i="18"/>
  <c r="L15" i="18" s="1"/>
  <c r="M15" i="18"/>
  <c r="N15" i="18" s="1"/>
  <c r="K16" i="18"/>
  <c r="L16" i="18" s="1"/>
  <c r="M16" i="18"/>
  <c r="N16" i="18" s="1"/>
  <c r="K17" i="18"/>
  <c r="L17" i="18" s="1"/>
  <c r="M17" i="18"/>
  <c r="N17" i="18" s="1"/>
  <c r="K18" i="18"/>
  <c r="L18" i="18" s="1"/>
  <c r="M18" i="18"/>
  <c r="N18" i="18" s="1"/>
  <c r="K19" i="18"/>
  <c r="L19" i="18" s="1"/>
  <c r="M19" i="18"/>
  <c r="N19" i="18" s="1"/>
  <c r="K20" i="18"/>
  <c r="L20" i="18" s="1"/>
  <c r="M20" i="18"/>
  <c r="N20" i="18" s="1"/>
  <c r="K21" i="18"/>
  <c r="L21" i="18" s="1"/>
  <c r="M21" i="18"/>
  <c r="N21" i="18" s="1"/>
  <c r="K22" i="18"/>
  <c r="L22" i="18" s="1"/>
  <c r="M22" i="18"/>
  <c r="N22" i="18" s="1"/>
  <c r="K23" i="18"/>
  <c r="L23" i="18" s="1"/>
  <c r="M23" i="18"/>
  <c r="N23" i="18" s="1"/>
  <c r="K24" i="18"/>
  <c r="L24" i="18" s="1"/>
  <c r="M24" i="18"/>
  <c r="N24" i="18" s="1"/>
  <c r="K25" i="18"/>
  <c r="L25" i="18" s="1"/>
  <c r="M25" i="18"/>
  <c r="N25" i="18" s="1"/>
  <c r="K26" i="18"/>
  <c r="L26" i="18" s="1"/>
  <c r="M26" i="18"/>
  <c r="N26" i="18" s="1"/>
  <c r="K27" i="18"/>
  <c r="L27" i="18" s="1"/>
  <c r="M27" i="18"/>
  <c r="N27" i="18" s="1"/>
  <c r="K28" i="18"/>
  <c r="L28" i="18" s="1"/>
  <c r="M28" i="18"/>
  <c r="N28" i="18" s="1"/>
  <c r="K29" i="18"/>
  <c r="L29" i="18" s="1"/>
  <c r="M29" i="18"/>
  <c r="N29" i="18" s="1"/>
  <c r="K30" i="18"/>
  <c r="L30" i="18" s="1"/>
  <c r="M30" i="18"/>
  <c r="N30" i="18" s="1"/>
  <c r="K31" i="18"/>
  <c r="L31" i="18" s="1"/>
  <c r="M31" i="18"/>
  <c r="N31" i="18" s="1"/>
  <c r="K32" i="18"/>
  <c r="L32" i="18" s="1"/>
  <c r="M32" i="18"/>
  <c r="N32" i="18" s="1"/>
  <c r="K33" i="18"/>
  <c r="L33" i="18" s="1"/>
  <c r="M33" i="18"/>
  <c r="N33" i="18" s="1"/>
  <c r="K34" i="18"/>
  <c r="L34" i="18" s="1"/>
  <c r="M34" i="18"/>
  <c r="N34" i="18" s="1"/>
  <c r="K35" i="18"/>
  <c r="L35" i="18" s="1"/>
  <c r="M35" i="18"/>
  <c r="N35" i="18" s="1"/>
  <c r="K36" i="18"/>
  <c r="L36" i="18" s="1"/>
  <c r="M36" i="18"/>
  <c r="N36" i="18" s="1"/>
  <c r="K37" i="18"/>
  <c r="L37" i="18" s="1"/>
  <c r="M37" i="18"/>
  <c r="N37" i="18" s="1"/>
  <c r="K38" i="18"/>
  <c r="L38" i="18" s="1"/>
  <c r="M38" i="18"/>
  <c r="N38" i="18" s="1"/>
  <c r="K39" i="18"/>
  <c r="L39" i="18" s="1"/>
  <c r="M39" i="18"/>
  <c r="N39" i="18" s="1"/>
  <c r="K40" i="18"/>
  <c r="L40" i="18" s="1"/>
  <c r="M40" i="18"/>
  <c r="N40" i="18" s="1"/>
  <c r="K41" i="18"/>
  <c r="L41" i="18" s="1"/>
  <c r="M41" i="18"/>
  <c r="N41" i="18" s="1"/>
  <c r="K42" i="18"/>
  <c r="L42" i="18" s="1"/>
  <c r="M42" i="18"/>
  <c r="N42" i="18" s="1"/>
  <c r="K43" i="18"/>
  <c r="L43" i="18" s="1"/>
  <c r="M43" i="18"/>
  <c r="N43" i="18" s="1"/>
  <c r="K44" i="18"/>
  <c r="L44" i="18" s="1"/>
  <c r="M44" i="18"/>
  <c r="N44" i="18" s="1"/>
  <c r="K45" i="18"/>
  <c r="L45" i="18" s="1"/>
  <c r="M45" i="18"/>
  <c r="N45" i="18" s="1"/>
  <c r="K46" i="18"/>
  <c r="L46" i="18" s="1"/>
  <c r="M46" i="18"/>
  <c r="N46" i="18" s="1"/>
  <c r="K47" i="18"/>
  <c r="L47" i="18" s="1"/>
  <c r="M47" i="18"/>
  <c r="N47" i="18" s="1"/>
  <c r="K48" i="18"/>
  <c r="L48" i="18" s="1"/>
  <c r="M48" i="18"/>
  <c r="N48" i="18" s="1"/>
  <c r="K49" i="18"/>
  <c r="L49" i="18" s="1"/>
  <c r="M49" i="18"/>
  <c r="N49" i="18" s="1"/>
  <c r="K50" i="18"/>
  <c r="L50" i="18" s="1"/>
  <c r="M50" i="18"/>
  <c r="N50" i="18" s="1"/>
  <c r="K51" i="18"/>
  <c r="L51" i="18" s="1"/>
  <c r="M51" i="18"/>
  <c r="N51" i="18" s="1"/>
  <c r="K52" i="18"/>
  <c r="L52" i="18" s="1"/>
  <c r="M52" i="18"/>
  <c r="N52" i="18" s="1"/>
  <c r="K53" i="18"/>
  <c r="L53" i="18" s="1"/>
  <c r="M53" i="18"/>
  <c r="N53" i="18" s="1"/>
  <c r="K54" i="18"/>
  <c r="L54" i="18" s="1"/>
  <c r="M54" i="18"/>
  <c r="N54" i="18" s="1"/>
  <c r="K55" i="18"/>
  <c r="L55" i="18" s="1"/>
  <c r="M55" i="18"/>
  <c r="N55" i="18" s="1"/>
  <c r="K56" i="18"/>
  <c r="L56" i="18" s="1"/>
  <c r="M56" i="18"/>
  <c r="N56" i="18" s="1"/>
  <c r="K57" i="18"/>
  <c r="L57" i="18" s="1"/>
  <c r="M57" i="18"/>
  <c r="N57" i="18" s="1"/>
  <c r="K58" i="18"/>
  <c r="L58" i="18" s="1"/>
  <c r="M58" i="18"/>
  <c r="N58" i="18" s="1"/>
  <c r="K59" i="18"/>
  <c r="L59" i="18" s="1"/>
  <c r="M59" i="18"/>
  <c r="N59" i="18" s="1"/>
  <c r="K60" i="18"/>
  <c r="L60" i="18" s="1"/>
  <c r="M60" i="18"/>
  <c r="N60" i="18" s="1"/>
  <c r="K61" i="18"/>
  <c r="L61" i="18" s="1"/>
  <c r="M61" i="18"/>
  <c r="N61" i="18" s="1"/>
  <c r="K62" i="18"/>
  <c r="L62" i="18" s="1"/>
  <c r="M62" i="18"/>
  <c r="N62" i="18" s="1"/>
  <c r="K63" i="18"/>
  <c r="L63" i="18" s="1"/>
  <c r="M63" i="18"/>
  <c r="N63" i="18" s="1"/>
  <c r="K64" i="18"/>
  <c r="L64" i="18" s="1"/>
  <c r="M64" i="18"/>
  <c r="N64" i="18" s="1"/>
  <c r="K65" i="18"/>
  <c r="L65" i="18" s="1"/>
  <c r="M65" i="18"/>
  <c r="N65" i="18" s="1"/>
  <c r="K66" i="18"/>
  <c r="L66" i="18" s="1"/>
  <c r="M66" i="18"/>
  <c r="N66" i="18" s="1"/>
  <c r="K67" i="18"/>
  <c r="L67" i="18" s="1"/>
  <c r="M67" i="18"/>
  <c r="N67" i="18" s="1"/>
  <c r="K68" i="18"/>
  <c r="L68" i="18" s="1"/>
  <c r="M68" i="18"/>
  <c r="N68" i="18" s="1"/>
  <c r="K69" i="18"/>
  <c r="L69" i="18" s="1"/>
  <c r="M69" i="18"/>
  <c r="N69" i="18" s="1"/>
  <c r="K70" i="18"/>
  <c r="L70" i="18" s="1"/>
  <c r="M70" i="18"/>
  <c r="N70" i="18" s="1"/>
  <c r="K71" i="18"/>
  <c r="L71" i="18" s="1"/>
  <c r="M71" i="18"/>
  <c r="N71" i="18" s="1"/>
  <c r="K72" i="18"/>
  <c r="L72" i="18" s="1"/>
  <c r="M72" i="18"/>
  <c r="N72" i="18" s="1"/>
  <c r="K73" i="18"/>
  <c r="L73" i="18" s="1"/>
  <c r="M73" i="18"/>
  <c r="N73" i="18" s="1"/>
  <c r="K74" i="18"/>
  <c r="L74" i="18" s="1"/>
  <c r="M74" i="18"/>
  <c r="N74" i="18" s="1"/>
  <c r="K75" i="18"/>
  <c r="L75" i="18" s="1"/>
  <c r="M75" i="18"/>
  <c r="N75" i="18" s="1"/>
  <c r="K76" i="18"/>
  <c r="L76" i="18" s="1"/>
  <c r="M76" i="18"/>
  <c r="N76" i="18" s="1"/>
  <c r="K77" i="18"/>
  <c r="L77" i="18" s="1"/>
  <c r="M77" i="18"/>
  <c r="N77" i="18" s="1"/>
  <c r="K78" i="18"/>
  <c r="L78" i="18" s="1"/>
  <c r="M78" i="18"/>
  <c r="N78" i="18" s="1"/>
  <c r="K79" i="18"/>
  <c r="L79" i="18" s="1"/>
  <c r="M79" i="18"/>
  <c r="N79" i="18" s="1"/>
  <c r="K80" i="18"/>
  <c r="L80" i="18" s="1"/>
  <c r="M80" i="18"/>
  <c r="N80" i="18" s="1"/>
  <c r="K81" i="18"/>
  <c r="L81" i="18" s="1"/>
  <c r="M81" i="18"/>
  <c r="N81" i="18" s="1"/>
  <c r="K82" i="18"/>
  <c r="L82" i="18" s="1"/>
  <c r="M82" i="18"/>
  <c r="N82" i="18" s="1"/>
  <c r="K83" i="18"/>
  <c r="L83" i="18" s="1"/>
  <c r="M83" i="18"/>
  <c r="N83" i="18" s="1"/>
  <c r="K84" i="18"/>
  <c r="L84" i="18" s="1"/>
  <c r="M84" i="18"/>
  <c r="N84" i="18" s="1"/>
  <c r="K85" i="18"/>
  <c r="L85" i="18" s="1"/>
  <c r="M85" i="18"/>
  <c r="N85" i="18" s="1"/>
  <c r="K86" i="18"/>
  <c r="L86" i="18" s="1"/>
  <c r="M86" i="18"/>
  <c r="N86" i="18" s="1"/>
  <c r="K87" i="18"/>
  <c r="L87" i="18" s="1"/>
  <c r="M87" i="18"/>
  <c r="N87" i="18" s="1"/>
  <c r="K88" i="18"/>
  <c r="L88" i="18" s="1"/>
  <c r="M88" i="18"/>
  <c r="N88" i="18" s="1"/>
  <c r="K89" i="18"/>
  <c r="L89" i="18" s="1"/>
  <c r="M89" i="18"/>
  <c r="N89" i="18" s="1"/>
  <c r="K90" i="18"/>
  <c r="L90" i="18" s="1"/>
  <c r="M90" i="18"/>
  <c r="N90" i="18" s="1"/>
  <c r="K91" i="18"/>
  <c r="L91" i="18" s="1"/>
  <c r="M91" i="18"/>
  <c r="N91" i="18" s="1"/>
  <c r="K92" i="18"/>
  <c r="L92" i="18" s="1"/>
  <c r="M92" i="18"/>
  <c r="N92" i="18" s="1"/>
  <c r="K93" i="18"/>
  <c r="L93" i="18" s="1"/>
  <c r="M93" i="18"/>
  <c r="N93" i="18" s="1"/>
  <c r="K94" i="18"/>
  <c r="L94" i="18" s="1"/>
  <c r="M94" i="18"/>
  <c r="N94" i="18" s="1"/>
  <c r="K95" i="18"/>
  <c r="L95" i="18" s="1"/>
  <c r="M95" i="18"/>
  <c r="N95" i="18" s="1"/>
  <c r="K96" i="18"/>
  <c r="L96" i="18" s="1"/>
  <c r="M96" i="18"/>
  <c r="N96" i="18" s="1"/>
  <c r="K97" i="18"/>
  <c r="L97" i="18" s="1"/>
  <c r="M97" i="18"/>
  <c r="N97" i="18" s="1"/>
  <c r="K98" i="18"/>
  <c r="L98" i="18" s="1"/>
  <c r="M98" i="18"/>
  <c r="N98" i="18" s="1"/>
  <c r="K99" i="18"/>
  <c r="L99" i="18" s="1"/>
  <c r="M99" i="18"/>
  <c r="N99" i="18" s="1"/>
  <c r="K100" i="18"/>
  <c r="L100" i="18" s="1"/>
  <c r="M100" i="18"/>
  <c r="N100" i="18" s="1"/>
  <c r="K101" i="18"/>
  <c r="L101" i="18" s="1"/>
  <c r="M101" i="18"/>
  <c r="N101" i="18" s="1"/>
  <c r="K102" i="18"/>
  <c r="L102" i="18" s="1"/>
  <c r="M102" i="18"/>
  <c r="N102" i="18" s="1"/>
  <c r="K103" i="18"/>
  <c r="L103" i="18" s="1"/>
  <c r="M103" i="18"/>
  <c r="N103" i="18" s="1"/>
  <c r="K104" i="18"/>
  <c r="L104" i="18" s="1"/>
  <c r="M104" i="18"/>
  <c r="N104" i="18" s="1"/>
  <c r="K105" i="18"/>
  <c r="L105" i="18" s="1"/>
  <c r="M105" i="18"/>
  <c r="N105" i="18" s="1"/>
  <c r="K106" i="18"/>
  <c r="L106" i="18" s="1"/>
  <c r="M106" i="18"/>
  <c r="N106" i="18" s="1"/>
  <c r="K107" i="18"/>
  <c r="L107" i="18" s="1"/>
  <c r="M107" i="18"/>
  <c r="N107" i="18" s="1"/>
  <c r="K108" i="18"/>
  <c r="L108" i="18" s="1"/>
  <c r="M108" i="18"/>
  <c r="N108" i="18" s="1"/>
  <c r="K109" i="18"/>
  <c r="L109" i="18" s="1"/>
  <c r="M109" i="18"/>
  <c r="N109" i="18" s="1"/>
  <c r="K110" i="18"/>
  <c r="L110" i="18" s="1"/>
  <c r="M110" i="18"/>
  <c r="N110" i="18" s="1"/>
  <c r="K111" i="18"/>
  <c r="L111" i="18" s="1"/>
  <c r="M111" i="18"/>
  <c r="N111" i="18" s="1"/>
  <c r="K112" i="18"/>
  <c r="L112" i="18" s="1"/>
  <c r="M112" i="18"/>
  <c r="N112" i="18" s="1"/>
  <c r="K113" i="18"/>
  <c r="L113" i="18" s="1"/>
  <c r="M113" i="18"/>
  <c r="N113" i="18" s="1"/>
  <c r="K114" i="18"/>
  <c r="L114" i="18" s="1"/>
  <c r="M114" i="18"/>
  <c r="N114" i="18" s="1"/>
  <c r="K115" i="18"/>
  <c r="L115" i="18" s="1"/>
  <c r="M115" i="18"/>
  <c r="N115" i="18" s="1"/>
  <c r="K116" i="18"/>
  <c r="L116" i="18" s="1"/>
  <c r="M116" i="18"/>
  <c r="N116" i="18" s="1"/>
  <c r="K117" i="18"/>
  <c r="L117" i="18" s="1"/>
  <c r="M117" i="18"/>
  <c r="N117" i="18" s="1"/>
  <c r="K118" i="18"/>
  <c r="L118" i="18" s="1"/>
  <c r="M118" i="18"/>
  <c r="N118" i="18" s="1"/>
  <c r="K119" i="18"/>
  <c r="L119" i="18" s="1"/>
  <c r="M119" i="18"/>
  <c r="N119" i="18" s="1"/>
  <c r="K120" i="18"/>
  <c r="L120" i="18" s="1"/>
  <c r="M120" i="18"/>
  <c r="N120" i="18" s="1"/>
  <c r="K121" i="18"/>
  <c r="L121" i="18" s="1"/>
  <c r="M121" i="18"/>
  <c r="N121" i="18" s="1"/>
  <c r="K122" i="18"/>
  <c r="L122" i="18" s="1"/>
  <c r="M122" i="18"/>
  <c r="N122" i="18" s="1"/>
  <c r="K123" i="18"/>
  <c r="L123" i="18" s="1"/>
  <c r="M123" i="18"/>
  <c r="N123" i="18" s="1"/>
  <c r="K124" i="18"/>
  <c r="L124" i="18" s="1"/>
  <c r="M124" i="18"/>
  <c r="N124" i="18" s="1"/>
  <c r="K125" i="18"/>
  <c r="L125" i="18" s="1"/>
  <c r="M125" i="18"/>
  <c r="N125" i="18" s="1"/>
  <c r="K126" i="18"/>
  <c r="L126" i="18" s="1"/>
  <c r="M126" i="18"/>
  <c r="N126" i="18" s="1"/>
  <c r="K127" i="18"/>
  <c r="L127" i="18" s="1"/>
  <c r="M127" i="18"/>
  <c r="N127" i="18" s="1"/>
  <c r="K128" i="18"/>
  <c r="L128" i="18" s="1"/>
  <c r="M128" i="18"/>
  <c r="N128" i="18" s="1"/>
  <c r="K129" i="18"/>
  <c r="L129" i="18" s="1"/>
  <c r="M129" i="18"/>
  <c r="N129" i="18" s="1"/>
  <c r="K130" i="18"/>
  <c r="L130" i="18" s="1"/>
  <c r="M130" i="18"/>
  <c r="N130" i="18" s="1"/>
  <c r="K131" i="18"/>
  <c r="L131" i="18" s="1"/>
  <c r="M131" i="18"/>
  <c r="N131" i="18" s="1"/>
  <c r="K132" i="18"/>
  <c r="L132" i="18" s="1"/>
  <c r="M132" i="18"/>
  <c r="N132" i="18" s="1"/>
  <c r="K133" i="18"/>
  <c r="L133" i="18" s="1"/>
  <c r="M133" i="18"/>
  <c r="N133" i="18" s="1"/>
  <c r="K134" i="18"/>
  <c r="L134" i="18" s="1"/>
  <c r="M134" i="18"/>
  <c r="N134" i="18" s="1"/>
  <c r="K135" i="18"/>
  <c r="L135" i="18" s="1"/>
  <c r="M135" i="18"/>
  <c r="N135" i="18" s="1"/>
  <c r="K136" i="18"/>
  <c r="L136" i="18" s="1"/>
  <c r="M136" i="18"/>
  <c r="N136" i="18" s="1"/>
  <c r="K137" i="18"/>
  <c r="L137" i="18" s="1"/>
  <c r="M137" i="18"/>
  <c r="N137" i="18" s="1"/>
  <c r="K138" i="18"/>
  <c r="L138" i="18" s="1"/>
  <c r="M138" i="18"/>
  <c r="N138" i="18" s="1"/>
  <c r="K139" i="18"/>
  <c r="L139" i="18" s="1"/>
  <c r="M139" i="18"/>
  <c r="N139" i="18" s="1"/>
  <c r="K140" i="18"/>
  <c r="L140" i="18" s="1"/>
  <c r="M140" i="18"/>
  <c r="N140" i="18" s="1"/>
  <c r="K141" i="18"/>
  <c r="L141" i="18" s="1"/>
  <c r="M141" i="18"/>
  <c r="N141" i="18" s="1"/>
  <c r="K142" i="18"/>
  <c r="L142" i="18" s="1"/>
  <c r="M142" i="18"/>
  <c r="N142" i="18" s="1"/>
  <c r="K143" i="18"/>
  <c r="L143" i="18" s="1"/>
  <c r="M143" i="18"/>
  <c r="N143" i="18" s="1"/>
  <c r="K144" i="18"/>
  <c r="L144" i="18" s="1"/>
  <c r="M144" i="18"/>
  <c r="N144" i="18" s="1"/>
  <c r="K145" i="18"/>
  <c r="L145" i="18" s="1"/>
  <c r="M145" i="18"/>
  <c r="N145" i="18" s="1"/>
  <c r="K146" i="18"/>
  <c r="L146" i="18" s="1"/>
  <c r="M146" i="18"/>
  <c r="N146" i="18" s="1"/>
  <c r="K147" i="18"/>
  <c r="L147" i="18" s="1"/>
  <c r="M147" i="18"/>
  <c r="N147" i="18" s="1"/>
  <c r="K148" i="18"/>
  <c r="L148" i="18" s="1"/>
  <c r="M148" i="18"/>
  <c r="N148" i="18" s="1"/>
  <c r="K149" i="18"/>
  <c r="L149" i="18" s="1"/>
  <c r="M149" i="18"/>
  <c r="N149" i="18" s="1"/>
  <c r="K150" i="18"/>
  <c r="L150" i="18" s="1"/>
  <c r="M150" i="18"/>
  <c r="N150" i="18" s="1"/>
  <c r="K151" i="18"/>
  <c r="L151" i="18" s="1"/>
  <c r="M151" i="18"/>
  <c r="N151" i="18" s="1"/>
  <c r="K152" i="18"/>
  <c r="L152" i="18" s="1"/>
  <c r="M152" i="18"/>
  <c r="N152" i="18" s="1"/>
  <c r="K153" i="18"/>
  <c r="L153" i="18" s="1"/>
  <c r="M153" i="18"/>
  <c r="N153" i="18" s="1"/>
  <c r="K154" i="18"/>
  <c r="L154" i="18" s="1"/>
  <c r="M154" i="18"/>
  <c r="N154" i="18" s="1"/>
  <c r="K155" i="18"/>
  <c r="L155" i="18" s="1"/>
  <c r="M155" i="18"/>
  <c r="N155" i="18" s="1"/>
  <c r="K156" i="18"/>
  <c r="L156" i="18" s="1"/>
  <c r="M156" i="18"/>
  <c r="N156" i="18" s="1"/>
  <c r="K157" i="18"/>
  <c r="L157" i="18" s="1"/>
  <c r="M157" i="18"/>
  <c r="N157" i="18" s="1"/>
  <c r="K158" i="18"/>
  <c r="L158" i="18" s="1"/>
  <c r="M158" i="18"/>
  <c r="N158" i="18" s="1"/>
  <c r="K159" i="18"/>
  <c r="L159" i="18" s="1"/>
  <c r="M159" i="18"/>
  <c r="N159" i="18" s="1"/>
  <c r="K160" i="18"/>
  <c r="L160" i="18" s="1"/>
  <c r="M160" i="18"/>
  <c r="N160" i="18" s="1"/>
  <c r="K161" i="18"/>
  <c r="L161" i="18" s="1"/>
  <c r="M161" i="18"/>
  <c r="N161" i="18" s="1"/>
  <c r="K162" i="18"/>
  <c r="L162" i="18" s="1"/>
  <c r="M162" i="18"/>
  <c r="N162" i="18" s="1"/>
  <c r="K163" i="18"/>
  <c r="L163" i="18" s="1"/>
  <c r="M163" i="18"/>
  <c r="N163" i="18" s="1"/>
  <c r="K164" i="18"/>
  <c r="L164" i="18" s="1"/>
  <c r="M164" i="18"/>
  <c r="N164" i="18" s="1"/>
  <c r="K165" i="18"/>
  <c r="L165" i="18" s="1"/>
  <c r="M165" i="18"/>
  <c r="N165" i="18" s="1"/>
  <c r="K166" i="18"/>
  <c r="L166" i="18" s="1"/>
  <c r="M166" i="18"/>
  <c r="N166" i="18" s="1"/>
  <c r="K167" i="18"/>
  <c r="L167" i="18" s="1"/>
  <c r="M167" i="18"/>
  <c r="N167" i="18" s="1"/>
  <c r="K168" i="18"/>
  <c r="L168" i="18" s="1"/>
  <c r="M168" i="18"/>
  <c r="N168" i="18" s="1"/>
  <c r="K169" i="18"/>
  <c r="L169" i="18" s="1"/>
  <c r="M169" i="18"/>
  <c r="N169" i="18" s="1"/>
  <c r="K170" i="18"/>
  <c r="L170" i="18" s="1"/>
  <c r="M170" i="18"/>
  <c r="N170" i="18" s="1"/>
  <c r="K171" i="18"/>
  <c r="L171" i="18" s="1"/>
  <c r="M171" i="18"/>
  <c r="N171" i="18" s="1"/>
  <c r="K172" i="18"/>
  <c r="L172" i="18" s="1"/>
  <c r="M172" i="18"/>
  <c r="N172" i="18" s="1"/>
  <c r="K173" i="18"/>
  <c r="L173" i="18" s="1"/>
  <c r="M173" i="18"/>
  <c r="N173" i="18" s="1"/>
  <c r="K174" i="18"/>
  <c r="L174" i="18" s="1"/>
  <c r="M174" i="18"/>
  <c r="N174" i="18" s="1"/>
  <c r="K175" i="18"/>
  <c r="L175" i="18" s="1"/>
  <c r="M175" i="18"/>
  <c r="N175" i="18" s="1"/>
  <c r="M4" i="18"/>
  <c r="N4" i="18" s="1"/>
  <c r="AZ6" i="4"/>
  <c r="K4" i="18"/>
  <c r="L4" i="18" s="1"/>
  <c r="AX6" i="4"/>
  <c r="AM169" i="4"/>
  <c r="AB21" i="18" l="1"/>
  <c r="AT6" i="4"/>
  <c r="AU6" i="4" s="1"/>
  <c r="AT7" i="4"/>
  <c r="AU7" i="4" s="1"/>
  <c r="AT8" i="4"/>
  <c r="AU8" i="4" s="1"/>
  <c r="AT9" i="4"/>
  <c r="AU9" i="4" s="1"/>
  <c r="AT10" i="4"/>
  <c r="AU10" i="4" s="1"/>
  <c r="AT11" i="4"/>
  <c r="AU11" i="4" s="1"/>
  <c r="AT12" i="4"/>
  <c r="AU12" i="4" s="1"/>
  <c r="AT13" i="4"/>
  <c r="AU13" i="4" s="1"/>
  <c r="AT14" i="4"/>
  <c r="AU14" i="4" s="1"/>
  <c r="AT15" i="4"/>
  <c r="AU15" i="4" s="1"/>
  <c r="AT16" i="4"/>
  <c r="AU16" i="4" s="1"/>
  <c r="AT17" i="4"/>
  <c r="AU17" i="4" s="1"/>
  <c r="AT18" i="4"/>
  <c r="AU18" i="4" s="1"/>
  <c r="AT19" i="4"/>
  <c r="AU19" i="4" s="1"/>
  <c r="AT20" i="4"/>
  <c r="AU20" i="4" s="1"/>
  <c r="AT21" i="4"/>
  <c r="AU21" i="4" s="1"/>
  <c r="AT22" i="4"/>
  <c r="AU22" i="4" s="1"/>
  <c r="AT23" i="4"/>
  <c r="AU23" i="4" s="1"/>
  <c r="AT24" i="4"/>
  <c r="AU24" i="4" s="1"/>
  <c r="AT25" i="4"/>
  <c r="AU25" i="4" s="1"/>
  <c r="AT26" i="4"/>
  <c r="AU26" i="4" s="1"/>
  <c r="AT27" i="4"/>
  <c r="AU27" i="4" s="1"/>
  <c r="AT28" i="4"/>
  <c r="AU28" i="4" s="1"/>
  <c r="AT29" i="4"/>
  <c r="AU29" i="4" s="1"/>
  <c r="AT30" i="4"/>
  <c r="AU30" i="4" s="1"/>
  <c r="AT31" i="4"/>
  <c r="AU31" i="4" s="1"/>
  <c r="AT32" i="4"/>
  <c r="AU32" i="4" s="1"/>
  <c r="AT33" i="4"/>
  <c r="AU33" i="4" s="1"/>
  <c r="AT34" i="4"/>
  <c r="AU34" i="4" s="1"/>
  <c r="AT35" i="4"/>
  <c r="AU35" i="4" s="1"/>
  <c r="AT36" i="4"/>
  <c r="AU36" i="4" s="1"/>
  <c r="AT37" i="4"/>
  <c r="AU37" i="4" s="1"/>
  <c r="AT38" i="4"/>
  <c r="AU38" i="4" s="1"/>
  <c r="AT39" i="4"/>
  <c r="AU39" i="4" s="1"/>
  <c r="AT40" i="4"/>
  <c r="AU40" i="4" s="1"/>
  <c r="AT41" i="4"/>
  <c r="AU41" i="4" s="1"/>
  <c r="AT42" i="4"/>
  <c r="AU42" i="4" s="1"/>
  <c r="AT43" i="4"/>
  <c r="AU43" i="4" s="1"/>
  <c r="AT44" i="4"/>
  <c r="AU44" i="4" s="1"/>
  <c r="AT45" i="4"/>
  <c r="AU45" i="4" s="1"/>
  <c r="AT46" i="4"/>
  <c r="AU46" i="4" s="1"/>
  <c r="AT47" i="4"/>
  <c r="AU47" i="4" s="1"/>
  <c r="AT48" i="4"/>
  <c r="AU48" i="4" s="1"/>
  <c r="AT49" i="4"/>
  <c r="AU49" i="4" s="1"/>
  <c r="AT50" i="4"/>
  <c r="AU50" i="4" s="1"/>
  <c r="AT51" i="4"/>
  <c r="AU51" i="4" s="1"/>
  <c r="AT52" i="4"/>
  <c r="AU52" i="4" s="1"/>
  <c r="AT53" i="4"/>
  <c r="AU53" i="4" s="1"/>
  <c r="AT54" i="4"/>
  <c r="AU54" i="4" s="1"/>
  <c r="AT55" i="4"/>
  <c r="AU55" i="4" s="1"/>
  <c r="AT56" i="4"/>
  <c r="AU56" i="4" s="1"/>
  <c r="AT57" i="4"/>
  <c r="AU57" i="4" s="1"/>
  <c r="AT58" i="4"/>
  <c r="AU58" i="4" s="1"/>
  <c r="AT59" i="4"/>
  <c r="AU59" i="4" s="1"/>
  <c r="AT60" i="4"/>
  <c r="AU60" i="4" s="1"/>
  <c r="AT61" i="4"/>
  <c r="AU61" i="4" s="1"/>
  <c r="AT62" i="4"/>
  <c r="AU62" i="4" s="1"/>
  <c r="AT63" i="4"/>
  <c r="AU63" i="4" s="1"/>
  <c r="AT64" i="4"/>
  <c r="AU64" i="4" s="1"/>
  <c r="AT65" i="4"/>
  <c r="AU65" i="4" s="1"/>
  <c r="AT66" i="4"/>
  <c r="AU66" i="4" s="1"/>
  <c r="AT67" i="4"/>
  <c r="AU67" i="4" s="1"/>
  <c r="AT68" i="4"/>
  <c r="AU68" i="4" s="1"/>
  <c r="AT69" i="4"/>
  <c r="AU69" i="4" s="1"/>
  <c r="AT70" i="4"/>
  <c r="AU70" i="4" s="1"/>
  <c r="AT71" i="4"/>
  <c r="AU71" i="4" s="1"/>
  <c r="AT72" i="4"/>
  <c r="AU72" i="4" s="1"/>
  <c r="AT73" i="4"/>
  <c r="AU73" i="4" s="1"/>
  <c r="AT74" i="4"/>
  <c r="AU74" i="4" s="1"/>
  <c r="AT75" i="4"/>
  <c r="AU75" i="4" s="1"/>
  <c r="AT76" i="4"/>
  <c r="AU76" i="4" s="1"/>
  <c r="AT77" i="4"/>
  <c r="AU77" i="4" s="1"/>
  <c r="AT78" i="4"/>
  <c r="AU78" i="4" s="1"/>
  <c r="AT79" i="4"/>
  <c r="AU79" i="4" s="1"/>
  <c r="AT80" i="4"/>
  <c r="AU80" i="4" s="1"/>
  <c r="AT81" i="4"/>
  <c r="AU81" i="4" s="1"/>
  <c r="AT82" i="4"/>
  <c r="AU82" i="4" s="1"/>
  <c r="AT83" i="4"/>
  <c r="AU83" i="4" s="1"/>
  <c r="AT84" i="4"/>
  <c r="AU84" i="4" s="1"/>
  <c r="AT85" i="4"/>
  <c r="AU85" i="4" s="1"/>
  <c r="AT86" i="4"/>
  <c r="AU86" i="4" s="1"/>
  <c r="AT87" i="4"/>
  <c r="AU87" i="4" s="1"/>
  <c r="AT88" i="4"/>
  <c r="AU88" i="4" s="1"/>
  <c r="AT89" i="4"/>
  <c r="AU89" i="4" s="1"/>
  <c r="AT90" i="4"/>
  <c r="AU90" i="4" s="1"/>
  <c r="AT91" i="4"/>
  <c r="AU91" i="4" s="1"/>
  <c r="AT92" i="4"/>
  <c r="AU92" i="4" s="1"/>
  <c r="AT93" i="4"/>
  <c r="AU93" i="4" s="1"/>
  <c r="AT94" i="4"/>
  <c r="AU94" i="4" s="1"/>
  <c r="AT95" i="4"/>
  <c r="AU95" i="4" s="1"/>
  <c r="AT96" i="4"/>
  <c r="AU96" i="4" s="1"/>
  <c r="AT97" i="4"/>
  <c r="AU97" i="4" s="1"/>
  <c r="AT98" i="4"/>
  <c r="AU98" i="4" s="1"/>
  <c r="AT99" i="4"/>
  <c r="AU99" i="4" s="1"/>
  <c r="AT100" i="4"/>
  <c r="AU100" i="4" s="1"/>
  <c r="AT101" i="4"/>
  <c r="AU101" i="4" s="1"/>
  <c r="AT102" i="4"/>
  <c r="AU102" i="4" s="1"/>
  <c r="AT103" i="4"/>
  <c r="AU103" i="4" s="1"/>
  <c r="AT104" i="4"/>
  <c r="AU104" i="4" s="1"/>
  <c r="AT105" i="4"/>
  <c r="AU105" i="4" s="1"/>
  <c r="AT106" i="4"/>
  <c r="AU106" i="4" s="1"/>
  <c r="AT107" i="4"/>
  <c r="AU107" i="4" s="1"/>
  <c r="AT108" i="4"/>
  <c r="AU108" i="4" s="1"/>
  <c r="AT109" i="4"/>
  <c r="AU109" i="4" s="1"/>
  <c r="AT110" i="4"/>
  <c r="AU110" i="4" s="1"/>
  <c r="AT111" i="4"/>
  <c r="AU111" i="4" s="1"/>
  <c r="AT112" i="4"/>
  <c r="AU112" i="4" s="1"/>
  <c r="AT113" i="4"/>
  <c r="AU113" i="4" s="1"/>
  <c r="AT114" i="4"/>
  <c r="AU114" i="4" s="1"/>
  <c r="AT115" i="4"/>
  <c r="AU115" i="4" s="1"/>
  <c r="AT116" i="4"/>
  <c r="AU116" i="4" s="1"/>
  <c r="AT117" i="4"/>
  <c r="AU117" i="4" s="1"/>
  <c r="AT118" i="4"/>
  <c r="AU118" i="4" s="1"/>
  <c r="AT119" i="4"/>
  <c r="AU119" i="4" s="1"/>
  <c r="AT120" i="4"/>
  <c r="AU120" i="4" s="1"/>
  <c r="AT121" i="4"/>
  <c r="AU121" i="4" s="1"/>
  <c r="AT122" i="4"/>
  <c r="AU122" i="4" s="1"/>
  <c r="AT123" i="4"/>
  <c r="AU123" i="4" s="1"/>
  <c r="AT124" i="4"/>
  <c r="AU124" i="4" s="1"/>
  <c r="AT125" i="4"/>
  <c r="AU125" i="4" s="1"/>
  <c r="AT126" i="4"/>
  <c r="AU126" i="4" s="1"/>
  <c r="AT127" i="4"/>
  <c r="AU127" i="4" s="1"/>
  <c r="AT128" i="4"/>
  <c r="AU128" i="4" s="1"/>
  <c r="AT129" i="4"/>
  <c r="AU129" i="4" s="1"/>
  <c r="AT130" i="4"/>
  <c r="AU130" i="4" s="1"/>
  <c r="AT131" i="4"/>
  <c r="AU131" i="4" s="1"/>
  <c r="AT132" i="4"/>
  <c r="AU132" i="4" s="1"/>
  <c r="AT133" i="4"/>
  <c r="AU133" i="4" s="1"/>
  <c r="AT134" i="4"/>
  <c r="AU134" i="4" s="1"/>
  <c r="AT135" i="4"/>
  <c r="AU135" i="4" s="1"/>
  <c r="AT136" i="4"/>
  <c r="AU136" i="4" s="1"/>
  <c r="AT137" i="4"/>
  <c r="AU137" i="4" s="1"/>
  <c r="AT138" i="4"/>
  <c r="AU138" i="4" s="1"/>
  <c r="AT139" i="4"/>
  <c r="AU139" i="4" s="1"/>
  <c r="AT140" i="4"/>
  <c r="AU140" i="4" s="1"/>
  <c r="AT141" i="4"/>
  <c r="AU141" i="4" s="1"/>
  <c r="AT142" i="4"/>
  <c r="AU142" i="4" s="1"/>
  <c r="AT143" i="4"/>
  <c r="AU143" i="4" s="1"/>
  <c r="AT144" i="4"/>
  <c r="AU144" i="4" s="1"/>
  <c r="AT145" i="4"/>
  <c r="AU145" i="4" s="1"/>
  <c r="AT146" i="4"/>
  <c r="AU146" i="4" s="1"/>
  <c r="AT147" i="4"/>
  <c r="AU147" i="4" s="1"/>
  <c r="AT148" i="4"/>
  <c r="AU148" i="4" s="1"/>
  <c r="AT149" i="4"/>
  <c r="AU149" i="4" s="1"/>
  <c r="AT150" i="4"/>
  <c r="AU150" i="4" s="1"/>
  <c r="AT151" i="4"/>
  <c r="AU151" i="4" s="1"/>
  <c r="AT152" i="4"/>
  <c r="AU152" i="4" s="1"/>
  <c r="AT153" i="4"/>
  <c r="AU153" i="4" s="1"/>
  <c r="AT154" i="4"/>
  <c r="AU154" i="4" s="1"/>
  <c r="AT155" i="4"/>
  <c r="AU155" i="4" s="1"/>
  <c r="AT156" i="4"/>
  <c r="AU156" i="4" s="1"/>
  <c r="AT157" i="4"/>
  <c r="AU157" i="4" s="1"/>
  <c r="AT158" i="4"/>
  <c r="AU158" i="4" s="1"/>
  <c r="AT159" i="4"/>
  <c r="AU159" i="4" s="1"/>
  <c r="AT160" i="4"/>
  <c r="AU160" i="4" s="1"/>
  <c r="AT161" i="4"/>
  <c r="AU161" i="4" s="1"/>
  <c r="AT162" i="4"/>
  <c r="AU162" i="4" s="1"/>
  <c r="AT163" i="4"/>
  <c r="AU163" i="4" s="1"/>
  <c r="AT164" i="4"/>
  <c r="AU164" i="4" s="1"/>
  <c r="AT165" i="4"/>
  <c r="AU165" i="4" s="1"/>
  <c r="AT166" i="4"/>
  <c r="AU166" i="4" s="1"/>
  <c r="AT167" i="4"/>
  <c r="AU167" i="4" s="1"/>
  <c r="AT168" i="4"/>
  <c r="AU168" i="4" s="1"/>
  <c r="AT169" i="4"/>
  <c r="AU169" i="4" s="1"/>
  <c r="AT170" i="4"/>
  <c r="AU170" i="4" s="1"/>
  <c r="AT171" i="4"/>
  <c r="AU171" i="4" s="1"/>
  <c r="AT172" i="4"/>
  <c r="AU172" i="4" s="1"/>
  <c r="AT173" i="4"/>
  <c r="AU173" i="4" s="1"/>
  <c r="AT174" i="4"/>
  <c r="AU174" i="4" s="1"/>
  <c r="AT175" i="4"/>
  <c r="AU175" i="4" s="1"/>
  <c r="AT176" i="4"/>
  <c r="AU176" i="4" s="1"/>
  <c r="AT177" i="4"/>
  <c r="AU177" i="4" s="1"/>
  <c r="AT178" i="4"/>
  <c r="AU178" i="4" s="1"/>
  <c r="AT179" i="4"/>
  <c r="AU179" i="4" s="1"/>
  <c r="AT180" i="4"/>
  <c r="AU180" i="4" s="1"/>
  <c r="AT181" i="4"/>
  <c r="AU181" i="4" s="1"/>
  <c r="AT182" i="4"/>
  <c r="AU182" i="4" s="1"/>
  <c r="AT183" i="4"/>
  <c r="AU183" i="4" s="1"/>
  <c r="AT184" i="4"/>
  <c r="AU184" i="4" s="1"/>
  <c r="AT185" i="4"/>
  <c r="AU185" i="4" s="1"/>
  <c r="AT186" i="4"/>
  <c r="AU186" i="4" s="1"/>
  <c r="AT187" i="4"/>
  <c r="AU187" i="4" s="1"/>
  <c r="AT188" i="4"/>
  <c r="AU188" i="4" s="1"/>
  <c r="AT189" i="4"/>
  <c r="AU189" i="4" s="1"/>
  <c r="AB146" i="4" l="1"/>
  <c r="AJ146" i="4" s="1"/>
  <c r="AA146" i="4"/>
  <c r="H63" i="15" l="1"/>
  <c r="H16" i="15"/>
  <c r="S178" i="4" l="1"/>
  <c r="T178" i="4"/>
  <c r="U178" i="4"/>
  <c r="V178" i="4"/>
  <c r="W178" i="4"/>
  <c r="X178" i="4"/>
  <c r="Y178" i="4"/>
  <c r="Z178" i="4"/>
  <c r="AA178" i="4"/>
  <c r="AB178" i="4"/>
  <c r="AC178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75" i="4" l="1"/>
  <c r="S176" i="4"/>
  <c r="S177" i="4"/>
  <c r="T175" i="4"/>
  <c r="T176" i="4"/>
  <c r="T177" i="4"/>
  <c r="U175" i="4"/>
  <c r="U176" i="4"/>
  <c r="U177" i="4"/>
  <c r="V175" i="4"/>
  <c r="V176" i="4"/>
  <c r="V177" i="4"/>
  <c r="W175" i="4"/>
  <c r="W176" i="4"/>
  <c r="W177" i="4"/>
  <c r="X175" i="4"/>
  <c r="X176" i="4"/>
  <c r="X177" i="4"/>
  <c r="Y175" i="4"/>
  <c r="Y176" i="4"/>
  <c r="Y177" i="4"/>
  <c r="Z175" i="4"/>
  <c r="Z176" i="4"/>
  <c r="Z177" i="4"/>
  <c r="AA175" i="4"/>
  <c r="AI175" i="4" s="1"/>
  <c r="AY175" i="4" s="1"/>
  <c r="AA176" i="4"/>
  <c r="AI176" i="4" s="1"/>
  <c r="AY176" i="4" s="1"/>
  <c r="AA177" i="4"/>
  <c r="AI177" i="4" s="1"/>
  <c r="AY177" i="4" s="1"/>
  <c r="AB175" i="4"/>
  <c r="AJ175" i="4" s="1"/>
  <c r="BA175" i="4" s="1"/>
  <c r="AB176" i="4"/>
  <c r="AJ176" i="4" s="1"/>
  <c r="BA176" i="4" s="1"/>
  <c r="AB177" i="4"/>
  <c r="AJ177" i="4" s="1"/>
  <c r="BA177" i="4" s="1"/>
  <c r="AC175" i="4"/>
  <c r="AC176" i="4"/>
  <c r="AC177" i="4"/>
  <c r="AW175" i="4"/>
  <c r="AW176" i="4"/>
  <c r="AW177" i="4"/>
  <c r="S173" i="4"/>
  <c r="S174" i="4"/>
  <c r="T173" i="4"/>
  <c r="T174" i="4"/>
  <c r="U173" i="4"/>
  <c r="U174" i="4"/>
  <c r="V173" i="4"/>
  <c r="V174" i="4"/>
  <c r="W173" i="4"/>
  <c r="W174" i="4"/>
  <c r="X173" i="4"/>
  <c r="X174" i="4"/>
  <c r="Y173" i="4"/>
  <c r="Y174" i="4"/>
  <c r="Z173" i="4"/>
  <c r="Z174" i="4"/>
  <c r="AA173" i="4"/>
  <c r="AI173" i="4" s="1"/>
  <c r="AY173" i="4" s="1"/>
  <c r="AA174" i="4"/>
  <c r="AB173" i="4"/>
  <c r="AJ173" i="4" s="1"/>
  <c r="BA173" i="4" s="1"/>
  <c r="AB174" i="4"/>
  <c r="AC173" i="4"/>
  <c r="AC174" i="4"/>
  <c r="AW173" i="4"/>
  <c r="AW174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AA161" i="4"/>
  <c r="AI161" i="4" s="1"/>
  <c r="AY161" i="4" s="1"/>
  <c r="AA162" i="4"/>
  <c r="AI162" i="4" s="1"/>
  <c r="AY162" i="4" s="1"/>
  <c r="AA163" i="4"/>
  <c r="AI163" i="4" s="1"/>
  <c r="AY163" i="4" s="1"/>
  <c r="AA164" i="4"/>
  <c r="AI164" i="4" s="1"/>
  <c r="AY164" i="4" s="1"/>
  <c r="AA165" i="4"/>
  <c r="AI165" i="4" s="1"/>
  <c r="AY165" i="4" s="1"/>
  <c r="AA166" i="4"/>
  <c r="AI166" i="4" s="1"/>
  <c r="AY166" i="4" s="1"/>
  <c r="AA167" i="4"/>
  <c r="AI167" i="4" s="1"/>
  <c r="AY167" i="4" s="1"/>
  <c r="AA168" i="4"/>
  <c r="AI168" i="4" s="1"/>
  <c r="AY168" i="4" s="1"/>
  <c r="AA169" i="4"/>
  <c r="AA170" i="4"/>
  <c r="AI170" i="4" s="1"/>
  <c r="AY170" i="4" s="1"/>
  <c r="AA171" i="4"/>
  <c r="AA172" i="4"/>
  <c r="AI172" i="4" s="1"/>
  <c r="AY172" i="4" s="1"/>
  <c r="AB161" i="4"/>
  <c r="AJ161" i="4" s="1"/>
  <c r="BA161" i="4" s="1"/>
  <c r="AB162" i="4"/>
  <c r="AJ162" i="4" s="1"/>
  <c r="BA162" i="4" s="1"/>
  <c r="AB163" i="4"/>
  <c r="AJ163" i="4" s="1"/>
  <c r="BA163" i="4" s="1"/>
  <c r="AB164" i="4"/>
  <c r="AJ164" i="4" s="1"/>
  <c r="BA164" i="4" s="1"/>
  <c r="AB165" i="4"/>
  <c r="AJ165" i="4" s="1"/>
  <c r="BA165" i="4" s="1"/>
  <c r="AB166" i="4"/>
  <c r="AJ166" i="4" s="1"/>
  <c r="BA166" i="4" s="1"/>
  <c r="AB167" i="4"/>
  <c r="AJ167" i="4" s="1"/>
  <c r="BA167" i="4" s="1"/>
  <c r="AB168" i="4"/>
  <c r="AJ168" i="4" s="1"/>
  <c r="BA168" i="4" s="1"/>
  <c r="AB169" i="4"/>
  <c r="AB170" i="4"/>
  <c r="AJ170" i="4" s="1"/>
  <c r="BA170" i="4" s="1"/>
  <c r="AB171" i="4"/>
  <c r="AB172" i="4"/>
  <c r="AJ172" i="4" s="1"/>
  <c r="BA172" i="4" s="1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W161" i="4"/>
  <c r="AW162" i="4"/>
  <c r="AW163" i="4"/>
  <c r="AW164" i="4"/>
  <c r="AW165" i="4"/>
  <c r="AW166" i="4"/>
  <c r="AW167" i="4"/>
  <c r="AW168" i="4"/>
  <c r="AW169" i="4"/>
  <c r="AW170" i="4"/>
  <c r="AW171" i="4"/>
  <c r="AW172" i="4"/>
  <c r="AM161" i="4" l="1"/>
  <c r="AM164" i="4"/>
  <c r="AM176" i="4"/>
  <c r="AM171" i="4"/>
  <c r="AM177" i="4"/>
  <c r="AM175" i="4"/>
  <c r="AM172" i="4"/>
  <c r="AM167" i="4"/>
  <c r="AM173" i="4"/>
  <c r="AM174" i="4"/>
  <c r="AM170" i="4"/>
  <c r="AM168" i="4"/>
  <c r="AM163" i="4"/>
  <c r="AM166" i="4"/>
  <c r="AM165" i="4"/>
  <c r="AM162" i="4"/>
  <c r="S179" i="4"/>
  <c r="S180" i="4"/>
  <c r="S181" i="4"/>
  <c r="S182" i="4"/>
  <c r="S183" i="4"/>
  <c r="S184" i="4"/>
  <c r="T179" i="4"/>
  <c r="T180" i="4"/>
  <c r="T181" i="4"/>
  <c r="T182" i="4"/>
  <c r="T183" i="4"/>
  <c r="T184" i="4"/>
  <c r="U179" i="4"/>
  <c r="U180" i="4"/>
  <c r="U181" i="4"/>
  <c r="U182" i="4"/>
  <c r="U183" i="4"/>
  <c r="U184" i="4"/>
  <c r="V179" i="4"/>
  <c r="V180" i="4"/>
  <c r="V181" i="4"/>
  <c r="V182" i="4"/>
  <c r="V183" i="4"/>
  <c r="V184" i="4"/>
  <c r="W179" i="4"/>
  <c r="W180" i="4"/>
  <c r="W181" i="4"/>
  <c r="W182" i="4"/>
  <c r="W183" i="4"/>
  <c r="W184" i="4"/>
  <c r="X179" i="4"/>
  <c r="X180" i="4"/>
  <c r="X181" i="4"/>
  <c r="X182" i="4"/>
  <c r="X183" i="4"/>
  <c r="X184" i="4"/>
  <c r="Y179" i="4"/>
  <c r="Y180" i="4"/>
  <c r="Y181" i="4"/>
  <c r="Y182" i="4"/>
  <c r="Y183" i="4"/>
  <c r="Y184" i="4"/>
  <c r="Z179" i="4"/>
  <c r="Z180" i="4"/>
  <c r="Z181" i="4"/>
  <c r="Z182" i="4"/>
  <c r="Z183" i="4"/>
  <c r="Z184" i="4"/>
  <c r="AX122" i="4" l="1"/>
  <c r="AY122" i="4" s="1"/>
  <c r="AX83" i="4"/>
  <c r="AF208" i="9" l="1"/>
  <c r="AJ208" i="9" s="1"/>
  <c r="AH208" i="9"/>
  <c r="AD208" i="9"/>
  <c r="AX144" i="4"/>
  <c r="AH195" i="9"/>
  <c r="AI195" i="9" s="1"/>
  <c r="AF204" i="9" l="1"/>
  <c r="AH204" i="9"/>
  <c r="AI204" i="9" s="1"/>
  <c r="AD204" i="9"/>
  <c r="AZ36" i="4"/>
  <c r="AX36" i="4"/>
  <c r="AZ27" i="4"/>
  <c r="AX27" i="4"/>
  <c r="AZ145" i="4"/>
  <c r="AX145" i="4"/>
  <c r="AZ144" i="4"/>
  <c r="AZ68" i="4"/>
  <c r="AX68" i="4"/>
  <c r="AZ67" i="4"/>
  <c r="AX67" i="4"/>
  <c r="AZ129" i="4"/>
  <c r="AX129" i="4"/>
  <c r="AZ110" i="4"/>
  <c r="AX110" i="4"/>
  <c r="AZ107" i="4"/>
  <c r="AX107" i="4"/>
  <c r="AZ33" i="4"/>
  <c r="AX33" i="4"/>
  <c r="AZ30" i="4"/>
  <c r="AX30" i="4"/>
  <c r="AZ52" i="4"/>
  <c r="AX52" i="4"/>
  <c r="AZ126" i="4"/>
  <c r="AX126" i="4"/>
  <c r="AZ49" i="4"/>
  <c r="AX49" i="4"/>
  <c r="AZ109" i="4"/>
  <c r="AX109" i="4"/>
  <c r="AZ108" i="4"/>
  <c r="AX108" i="4"/>
  <c r="AX32" i="4"/>
  <c r="AZ32" i="4"/>
  <c r="AX51" i="4"/>
  <c r="AZ51" i="4"/>
  <c r="AX127" i="4"/>
  <c r="AZ127" i="4"/>
  <c r="AX128" i="4"/>
  <c r="AZ128" i="4"/>
  <c r="AD212" i="9"/>
  <c r="AD211" i="9"/>
  <c r="AD210" i="9"/>
  <c r="AD207" i="9"/>
  <c r="AD206" i="9"/>
  <c r="AD205" i="9"/>
  <c r="AD203" i="9"/>
  <c r="AD202" i="9"/>
  <c r="AD201" i="9"/>
  <c r="AD200" i="9"/>
  <c r="AD199" i="9"/>
  <c r="AD198" i="9"/>
  <c r="AD197" i="9"/>
  <c r="AD196" i="9"/>
  <c r="AD195" i="9"/>
  <c r="AF211" i="9"/>
  <c r="AH211" i="9"/>
  <c r="AZ90" i="4"/>
  <c r="AX90" i="4"/>
  <c r="AZ83" i="4"/>
  <c r="AZ14" i="4"/>
  <c r="AX14" i="4"/>
  <c r="AZ88" i="4"/>
  <c r="AX88" i="4"/>
  <c r="AZ85" i="4"/>
  <c r="AX85" i="4"/>
  <c r="AZ12" i="4"/>
  <c r="AX12" i="4"/>
  <c r="AZ9" i="4"/>
  <c r="AZ87" i="4"/>
  <c r="AZ86" i="4"/>
  <c r="AZ13" i="4"/>
  <c r="AZ11" i="4"/>
  <c r="AX87" i="4"/>
  <c r="AX86" i="4"/>
  <c r="AX13" i="4"/>
  <c r="AX11" i="4"/>
  <c r="AX10" i="4"/>
  <c r="AH196" i="9"/>
  <c r="AI196" i="9" s="1"/>
  <c r="AH197" i="9"/>
  <c r="AH198" i="9"/>
  <c r="AH199" i="9"/>
  <c r="AH200" i="9"/>
  <c r="AI200" i="9" s="1"/>
  <c r="AH201" i="9"/>
  <c r="AH202" i="9"/>
  <c r="AH203" i="9"/>
  <c r="AH205" i="9"/>
  <c r="AH206" i="9"/>
  <c r="AH207" i="9"/>
  <c r="AH210" i="9"/>
  <c r="AH212" i="9"/>
  <c r="AF196" i="9"/>
  <c r="AG196" i="9" s="1"/>
  <c r="AF197" i="9"/>
  <c r="AF198" i="9"/>
  <c r="AF199" i="9"/>
  <c r="AF200" i="9"/>
  <c r="AF201" i="9"/>
  <c r="AF202" i="9"/>
  <c r="AF203" i="9"/>
  <c r="AF205" i="9"/>
  <c r="AF206" i="9"/>
  <c r="AF207" i="9"/>
  <c r="AF210" i="9"/>
  <c r="AF212" i="9"/>
  <c r="AG200" i="9" l="1"/>
  <c r="AJ200" i="9" s="1"/>
  <c r="AG204" i="9"/>
  <c r="AJ204" i="9" s="1"/>
  <c r="W10" i="9"/>
  <c r="Y10" i="9"/>
  <c r="AW160" i="4" l="1"/>
  <c r="AW147" i="4"/>
  <c r="AW146" i="4"/>
  <c r="AW145" i="4"/>
  <c r="AW144" i="4"/>
  <c r="AW143" i="4"/>
  <c r="AW142" i="4"/>
  <c r="AW129" i="4"/>
  <c r="AW128" i="4"/>
  <c r="AW127" i="4"/>
  <c r="AW126" i="4"/>
  <c r="AW113" i="4"/>
  <c r="AW112" i="4"/>
  <c r="AW111" i="4"/>
  <c r="AW110" i="4"/>
  <c r="AW109" i="4"/>
  <c r="AW108" i="4"/>
  <c r="AW107" i="4"/>
  <c r="AW106" i="4"/>
  <c r="AW105" i="4"/>
  <c r="AW104" i="4"/>
  <c r="AW91" i="4"/>
  <c r="AW90" i="4"/>
  <c r="AW89" i="4"/>
  <c r="AW88" i="4"/>
  <c r="AW87" i="4"/>
  <c r="AW86" i="4"/>
  <c r="AW85" i="4"/>
  <c r="AW84" i="4"/>
  <c r="AW83" i="4"/>
  <c r="AW70" i="4"/>
  <c r="AW69" i="4"/>
  <c r="AW68" i="4"/>
  <c r="AW67" i="4"/>
  <c r="AW66" i="4"/>
  <c r="AW65" i="4"/>
  <c r="AW52" i="4"/>
  <c r="AW51" i="4"/>
  <c r="AW50" i="4"/>
  <c r="AW49" i="4"/>
  <c r="AW36" i="4"/>
  <c r="AW35" i="4"/>
  <c r="AW34" i="4"/>
  <c r="AW33" i="4"/>
  <c r="AW32" i="4"/>
  <c r="AW31" i="4"/>
  <c r="AW30" i="4"/>
  <c r="AW29" i="4"/>
  <c r="AW28" i="4"/>
  <c r="AW27" i="4"/>
  <c r="AW14" i="4"/>
  <c r="AW13" i="4"/>
  <c r="AW12" i="4"/>
  <c r="AW11" i="4"/>
  <c r="AW10" i="4"/>
  <c r="AW9" i="4"/>
  <c r="AW8" i="4"/>
  <c r="AW7" i="4"/>
  <c r="AW6" i="4"/>
  <c r="AW15" i="4"/>
  <c r="AW16" i="4"/>
  <c r="AW17" i="4"/>
  <c r="AW18" i="4"/>
  <c r="AW19" i="4"/>
  <c r="AW20" i="4"/>
  <c r="AW21" i="4"/>
  <c r="AW22" i="4"/>
  <c r="AW37" i="4"/>
  <c r="AW38" i="4"/>
  <c r="AW39" i="4"/>
  <c r="AW40" i="4"/>
  <c r="AW41" i="4"/>
  <c r="AW42" i="4"/>
  <c r="AW43" i="4"/>
  <c r="AW44" i="4"/>
  <c r="AW53" i="4"/>
  <c r="AW54" i="4"/>
  <c r="AW55" i="4"/>
  <c r="AW56" i="4"/>
  <c r="AW57" i="4"/>
  <c r="AW58" i="4"/>
  <c r="AW59" i="4"/>
  <c r="AW60" i="4"/>
  <c r="AW71" i="4"/>
  <c r="AW72" i="4"/>
  <c r="AW73" i="4"/>
  <c r="AW74" i="4"/>
  <c r="AW75" i="4"/>
  <c r="AW76" i="4"/>
  <c r="AW77" i="4"/>
  <c r="AW78" i="4"/>
  <c r="AW92" i="4"/>
  <c r="AW93" i="4"/>
  <c r="AW94" i="4"/>
  <c r="AW95" i="4"/>
  <c r="AW96" i="4"/>
  <c r="AW97" i="4"/>
  <c r="AW98" i="4"/>
  <c r="AW99" i="4"/>
  <c r="AW114" i="4"/>
  <c r="AW115" i="4"/>
  <c r="AW116" i="4"/>
  <c r="AW117" i="4"/>
  <c r="AW118" i="4"/>
  <c r="AW119" i="4"/>
  <c r="AW120" i="4"/>
  <c r="AW121" i="4"/>
  <c r="AW130" i="4"/>
  <c r="AW131" i="4"/>
  <c r="AW132" i="4"/>
  <c r="AW133" i="4"/>
  <c r="AW134" i="4"/>
  <c r="AW135" i="4"/>
  <c r="AW136" i="4"/>
  <c r="AW137" i="4"/>
  <c r="AW148" i="4"/>
  <c r="AW149" i="4"/>
  <c r="AW150" i="4"/>
  <c r="AW151" i="4"/>
  <c r="AW152" i="4"/>
  <c r="AW153" i="4"/>
  <c r="AW154" i="4"/>
  <c r="AW155" i="4"/>
  <c r="AZ28" i="4" l="1"/>
  <c r="AZ29" i="4"/>
  <c r="AZ31" i="4"/>
  <c r="AZ34" i="4"/>
  <c r="AZ35" i="4"/>
  <c r="AZ37" i="4"/>
  <c r="AZ38" i="4"/>
  <c r="AZ39" i="4"/>
  <c r="AZ40" i="4"/>
  <c r="AZ41" i="4"/>
  <c r="AZ42" i="4"/>
  <c r="AZ43" i="4"/>
  <c r="AZ44" i="4"/>
  <c r="AZ50" i="4"/>
  <c r="AZ53" i="4"/>
  <c r="AZ54" i="4"/>
  <c r="AZ7" i="4"/>
  <c r="AZ8" i="4"/>
  <c r="AZ10" i="4"/>
  <c r="AZ15" i="4"/>
  <c r="AZ16" i="4"/>
  <c r="AZ17" i="4"/>
  <c r="AZ18" i="4"/>
  <c r="AZ19" i="4"/>
  <c r="AZ20" i="4"/>
  <c r="AZ21" i="4"/>
  <c r="AZ22" i="4"/>
  <c r="AZ55" i="4"/>
  <c r="AZ56" i="4"/>
  <c r="AZ57" i="4"/>
  <c r="AZ58" i="4"/>
  <c r="AZ59" i="4"/>
  <c r="AZ60" i="4"/>
  <c r="AZ65" i="4"/>
  <c r="AZ66" i="4"/>
  <c r="AZ69" i="4"/>
  <c r="AZ70" i="4"/>
  <c r="AZ71" i="4"/>
  <c r="AZ72" i="4"/>
  <c r="AZ73" i="4"/>
  <c r="AZ74" i="4"/>
  <c r="AZ75" i="4"/>
  <c r="AZ76" i="4"/>
  <c r="AZ77" i="4"/>
  <c r="AZ78" i="4"/>
  <c r="AZ84" i="4"/>
  <c r="AZ89" i="4"/>
  <c r="AZ91" i="4"/>
  <c r="AZ92" i="4"/>
  <c r="AZ93" i="4"/>
  <c r="AZ94" i="4"/>
  <c r="AZ95" i="4"/>
  <c r="AZ96" i="4"/>
  <c r="AZ97" i="4"/>
  <c r="AZ98" i="4"/>
  <c r="AZ99" i="4"/>
  <c r="AZ104" i="4"/>
  <c r="AZ105" i="4"/>
  <c r="AZ106" i="4"/>
  <c r="AZ111" i="4"/>
  <c r="AZ112" i="4"/>
  <c r="AZ113" i="4"/>
  <c r="AZ114" i="4"/>
  <c r="AZ115" i="4"/>
  <c r="AZ116" i="4"/>
  <c r="AZ117" i="4"/>
  <c r="AZ118" i="4"/>
  <c r="AZ119" i="4"/>
  <c r="AZ120" i="4"/>
  <c r="AZ121" i="4"/>
  <c r="AZ130" i="4"/>
  <c r="AZ131" i="4"/>
  <c r="AZ132" i="4"/>
  <c r="AZ133" i="4"/>
  <c r="AZ134" i="4"/>
  <c r="AZ135" i="4"/>
  <c r="AZ136" i="4"/>
  <c r="AZ137" i="4"/>
  <c r="AZ142" i="4"/>
  <c r="AZ143" i="4"/>
  <c r="AZ146" i="4"/>
  <c r="AZ147" i="4"/>
  <c r="AZ148" i="4"/>
  <c r="AZ149" i="4"/>
  <c r="AZ150" i="4"/>
  <c r="AZ151" i="4"/>
  <c r="AZ152" i="4"/>
  <c r="AZ153" i="4"/>
  <c r="AZ154" i="4"/>
  <c r="AZ155" i="4"/>
  <c r="Z189" i="9"/>
  <c r="Z187" i="9"/>
  <c r="Z186" i="9"/>
  <c r="Z185" i="9"/>
  <c r="F185" i="9"/>
  <c r="Z184" i="9"/>
  <c r="F184" i="9"/>
  <c r="Z183" i="9"/>
  <c r="F183" i="9"/>
  <c r="Z182" i="9"/>
  <c r="F182" i="9"/>
  <c r="Z181" i="9"/>
  <c r="F181" i="9"/>
  <c r="Z180" i="9"/>
  <c r="F180" i="9"/>
  <c r="Z179" i="9"/>
  <c r="F179" i="9"/>
  <c r="Z178" i="9"/>
  <c r="F178" i="9"/>
  <c r="Z177" i="9"/>
  <c r="F177" i="9"/>
  <c r="Z174" i="9"/>
  <c r="Y169" i="9"/>
  <c r="W169" i="9"/>
  <c r="T169" i="9"/>
  <c r="Y168" i="9"/>
  <c r="W168" i="9"/>
  <c r="T168" i="9"/>
  <c r="Z166" i="9"/>
  <c r="Y165" i="9"/>
  <c r="W165" i="9"/>
  <c r="T165" i="9"/>
  <c r="Y164" i="9"/>
  <c r="W164" i="9"/>
  <c r="T164" i="9"/>
  <c r="Y163" i="9"/>
  <c r="W163" i="9"/>
  <c r="T163" i="9"/>
  <c r="Y162" i="9"/>
  <c r="W162" i="9"/>
  <c r="T162" i="9"/>
  <c r="Y161" i="9"/>
  <c r="W161" i="9"/>
  <c r="T161" i="9"/>
  <c r="Y160" i="9"/>
  <c r="W160" i="9"/>
  <c r="T160" i="9"/>
  <c r="Y159" i="9"/>
  <c r="W159" i="9"/>
  <c r="T159" i="9"/>
  <c r="Y158" i="9"/>
  <c r="W158" i="9"/>
  <c r="T158" i="9"/>
  <c r="Z156" i="9"/>
  <c r="Y155" i="9"/>
  <c r="W155" i="9"/>
  <c r="T155" i="9"/>
  <c r="Y154" i="9"/>
  <c r="T154" i="9"/>
  <c r="T153" i="9"/>
  <c r="Y152" i="9"/>
  <c r="W152" i="9"/>
  <c r="T152" i="9"/>
  <c r="Y151" i="9"/>
  <c r="T151" i="9"/>
  <c r="Y150" i="9"/>
  <c r="W150" i="9"/>
  <c r="T150" i="9"/>
  <c r="Z148" i="9"/>
  <c r="Y147" i="9"/>
  <c r="W147" i="9"/>
  <c r="T147" i="9"/>
  <c r="Y146" i="9"/>
  <c r="W146" i="9"/>
  <c r="T146" i="9"/>
  <c r="Y145" i="9"/>
  <c r="W145" i="9"/>
  <c r="T145" i="9"/>
  <c r="Y144" i="9"/>
  <c r="W144" i="9"/>
  <c r="T144" i="9"/>
  <c r="Y143" i="9"/>
  <c r="W143" i="9"/>
  <c r="T143" i="9"/>
  <c r="Y142" i="9"/>
  <c r="W142" i="9"/>
  <c r="T142" i="9"/>
  <c r="Y141" i="9"/>
  <c r="W141" i="9"/>
  <c r="T141" i="9"/>
  <c r="Y140" i="9"/>
  <c r="W140" i="9"/>
  <c r="T140" i="9"/>
  <c r="Z138" i="9"/>
  <c r="Y137" i="9"/>
  <c r="W137" i="9"/>
  <c r="T137" i="9"/>
  <c r="Y136" i="9"/>
  <c r="T136" i="9"/>
  <c r="T135" i="9"/>
  <c r="Y134" i="9"/>
  <c r="W134" i="9"/>
  <c r="T134" i="9"/>
  <c r="Y133" i="9"/>
  <c r="T133" i="9"/>
  <c r="Y132" i="9"/>
  <c r="W132" i="9"/>
  <c r="T132" i="9"/>
  <c r="Z129" i="9"/>
  <c r="Y128" i="9"/>
  <c r="W128" i="9"/>
  <c r="T128" i="9"/>
  <c r="Y127" i="9"/>
  <c r="W127" i="9"/>
  <c r="T127" i="9"/>
  <c r="Y126" i="9"/>
  <c r="W126" i="9"/>
  <c r="T126" i="9"/>
  <c r="Y125" i="9"/>
  <c r="W125" i="9"/>
  <c r="T125" i="9"/>
  <c r="Y124" i="9"/>
  <c r="W124" i="9"/>
  <c r="T124" i="9"/>
  <c r="Y123" i="9"/>
  <c r="W123" i="9"/>
  <c r="T123" i="9"/>
  <c r="Y122" i="9"/>
  <c r="W122" i="9"/>
  <c r="T122" i="9"/>
  <c r="Y121" i="9"/>
  <c r="W121" i="9"/>
  <c r="T121" i="9"/>
  <c r="Z119" i="9"/>
  <c r="Y118" i="9"/>
  <c r="W118" i="9"/>
  <c r="T118" i="9"/>
  <c r="T117" i="9"/>
  <c r="Y116" i="9"/>
  <c r="W116" i="9"/>
  <c r="T116" i="9"/>
  <c r="Y115" i="9"/>
  <c r="W115" i="9"/>
  <c r="T115" i="9"/>
  <c r="Z113" i="9"/>
  <c r="Y112" i="9"/>
  <c r="W112" i="9"/>
  <c r="T112" i="9"/>
  <c r="Y111" i="9"/>
  <c r="W111" i="9"/>
  <c r="T111" i="9"/>
  <c r="Y110" i="9"/>
  <c r="W110" i="9"/>
  <c r="T110" i="9"/>
  <c r="Y109" i="9"/>
  <c r="W109" i="9"/>
  <c r="T109" i="9"/>
  <c r="Y108" i="9"/>
  <c r="W108" i="9"/>
  <c r="T108" i="9"/>
  <c r="Y107" i="9"/>
  <c r="W107" i="9"/>
  <c r="T107" i="9"/>
  <c r="Y106" i="9"/>
  <c r="W106" i="9"/>
  <c r="T106" i="9"/>
  <c r="Y105" i="9"/>
  <c r="W105" i="9"/>
  <c r="T105" i="9"/>
  <c r="Z103" i="9"/>
  <c r="Y102" i="9"/>
  <c r="W102" i="9"/>
  <c r="T102" i="9"/>
  <c r="T101" i="9"/>
  <c r="Y100" i="9"/>
  <c r="W100" i="9"/>
  <c r="T100" i="9"/>
  <c r="Y99" i="9"/>
  <c r="W99" i="9"/>
  <c r="T99" i="9"/>
  <c r="Z96" i="9"/>
  <c r="Y95" i="9"/>
  <c r="W95" i="9"/>
  <c r="T95" i="9"/>
  <c r="Y94" i="9"/>
  <c r="W94" i="9"/>
  <c r="T94" i="9"/>
  <c r="Y93" i="9"/>
  <c r="W93" i="9"/>
  <c r="T93" i="9"/>
  <c r="Y92" i="9"/>
  <c r="W92" i="9"/>
  <c r="T92" i="9"/>
  <c r="Y91" i="9"/>
  <c r="W91" i="9"/>
  <c r="T91" i="9"/>
  <c r="Y90" i="9"/>
  <c r="W90" i="9"/>
  <c r="T90" i="9"/>
  <c r="Y89" i="9"/>
  <c r="W89" i="9"/>
  <c r="T89" i="9"/>
  <c r="Y88" i="9"/>
  <c r="W88" i="9"/>
  <c r="T88" i="9"/>
  <c r="Z86" i="9"/>
  <c r="T85" i="9"/>
  <c r="Y84" i="9"/>
  <c r="W84" i="9"/>
  <c r="T84" i="9"/>
  <c r="Y83" i="9"/>
  <c r="W83" i="9"/>
  <c r="T83" i="9"/>
  <c r="T82" i="9"/>
  <c r="T81" i="9"/>
  <c r="Y80" i="9"/>
  <c r="W80" i="9"/>
  <c r="T80" i="9"/>
  <c r="Y79" i="9"/>
  <c r="W79" i="9"/>
  <c r="T79" i="9"/>
  <c r="Y78" i="9"/>
  <c r="W78" i="9"/>
  <c r="T78" i="9"/>
  <c r="Y77" i="9"/>
  <c r="W77" i="9"/>
  <c r="T77" i="9"/>
  <c r="Y76" i="9"/>
  <c r="W76" i="9"/>
  <c r="T76" i="9"/>
  <c r="Z74" i="9"/>
  <c r="Y73" i="9"/>
  <c r="W73" i="9"/>
  <c r="T73" i="9"/>
  <c r="Y72" i="9"/>
  <c r="W72" i="9"/>
  <c r="T72" i="9"/>
  <c r="Y71" i="9"/>
  <c r="W71" i="9"/>
  <c r="T71" i="9"/>
  <c r="Y70" i="9"/>
  <c r="W70" i="9"/>
  <c r="T70" i="9"/>
  <c r="Y69" i="9"/>
  <c r="W69" i="9"/>
  <c r="T69" i="9"/>
  <c r="Y68" i="9"/>
  <c r="W68" i="9"/>
  <c r="T68" i="9"/>
  <c r="Y67" i="9"/>
  <c r="W67" i="9"/>
  <c r="T67" i="9"/>
  <c r="Y66" i="9"/>
  <c r="W66" i="9"/>
  <c r="T66" i="9"/>
  <c r="Z64" i="9"/>
  <c r="T63" i="9"/>
  <c r="Y62" i="9"/>
  <c r="W62" i="9"/>
  <c r="T62" i="9"/>
  <c r="Y61" i="9"/>
  <c r="W61" i="9"/>
  <c r="T61" i="9"/>
  <c r="T60" i="9"/>
  <c r="T59" i="9"/>
  <c r="Y58" i="9"/>
  <c r="W58" i="9"/>
  <c r="T58" i="9"/>
  <c r="Y57" i="9"/>
  <c r="W57" i="9"/>
  <c r="T57" i="9"/>
  <c r="Y56" i="9"/>
  <c r="W56" i="9"/>
  <c r="T56" i="9"/>
  <c r="Y55" i="9"/>
  <c r="W55" i="9"/>
  <c r="T55" i="9"/>
  <c r="Y54" i="9"/>
  <c r="W54" i="9"/>
  <c r="T54" i="9"/>
  <c r="Y50" i="9"/>
  <c r="W50" i="9"/>
  <c r="T50" i="9"/>
  <c r="Z48" i="9"/>
  <c r="Y47" i="9"/>
  <c r="W47" i="9"/>
  <c r="T47" i="9"/>
  <c r="Y46" i="9"/>
  <c r="W46" i="9"/>
  <c r="T46" i="9"/>
  <c r="Y45" i="9"/>
  <c r="W45" i="9"/>
  <c r="T45" i="9"/>
  <c r="Y44" i="9"/>
  <c r="W44" i="9"/>
  <c r="T44" i="9"/>
  <c r="Y43" i="9"/>
  <c r="W43" i="9"/>
  <c r="T43" i="9"/>
  <c r="Y42" i="9"/>
  <c r="W42" i="9"/>
  <c r="T42" i="9"/>
  <c r="Y41" i="9"/>
  <c r="W41" i="9"/>
  <c r="T41" i="9"/>
  <c r="Y40" i="9"/>
  <c r="W40" i="9"/>
  <c r="T40" i="9"/>
  <c r="Z38" i="9"/>
  <c r="Y37" i="9"/>
  <c r="W37" i="9"/>
  <c r="T37" i="9"/>
  <c r="Y36" i="9"/>
  <c r="W36" i="9"/>
  <c r="T36" i="9"/>
  <c r="T35" i="9"/>
  <c r="T34" i="9"/>
  <c r="Y33" i="9"/>
  <c r="W33" i="9"/>
  <c r="T33" i="9"/>
  <c r="Y32" i="9"/>
  <c r="W32" i="9"/>
  <c r="T32" i="9"/>
  <c r="Y31" i="9"/>
  <c r="W31" i="9"/>
  <c r="T31" i="9"/>
  <c r="Y30" i="9"/>
  <c r="W30" i="9"/>
  <c r="T30" i="9"/>
  <c r="Z28" i="9"/>
  <c r="Y27" i="9"/>
  <c r="W27" i="9"/>
  <c r="T27" i="9"/>
  <c r="Y26" i="9"/>
  <c r="W26" i="9"/>
  <c r="T26" i="9"/>
  <c r="Y25" i="9"/>
  <c r="W25" i="9"/>
  <c r="T25" i="9"/>
  <c r="Y24" i="9"/>
  <c r="W24" i="9"/>
  <c r="T24" i="9"/>
  <c r="Y23" i="9"/>
  <c r="W23" i="9"/>
  <c r="T23" i="9"/>
  <c r="Y22" i="9"/>
  <c r="W22" i="9"/>
  <c r="T22" i="9"/>
  <c r="Y21" i="9"/>
  <c r="W21" i="9"/>
  <c r="T21" i="9"/>
  <c r="Y20" i="9"/>
  <c r="W20" i="9"/>
  <c r="T20" i="9"/>
  <c r="AJ18" i="9"/>
  <c r="Z18" i="9"/>
  <c r="AG17" i="9"/>
  <c r="AC17" i="9"/>
  <c r="AI17" i="9" s="1"/>
  <c r="Y17" i="9"/>
  <c r="W17" i="9"/>
  <c r="T17" i="9"/>
  <c r="AG16" i="9"/>
  <c r="AC16" i="9"/>
  <c r="AD16" i="9" s="1"/>
  <c r="Y16" i="9"/>
  <c r="W16" i="9"/>
  <c r="T16" i="9"/>
  <c r="AG15" i="9"/>
  <c r="AC15" i="9"/>
  <c r="AD15" i="9" s="1"/>
  <c r="T15" i="9"/>
  <c r="AG14" i="9"/>
  <c r="AC14" i="9"/>
  <c r="AI14" i="9" s="1"/>
  <c r="T14" i="9"/>
  <c r="AG13" i="9"/>
  <c r="AC13" i="9"/>
  <c r="AI13" i="9" s="1"/>
  <c r="Y13" i="9"/>
  <c r="W13" i="9"/>
  <c r="T13" i="9"/>
  <c r="AG12" i="9"/>
  <c r="AC12" i="9"/>
  <c r="AD12" i="9" s="1"/>
  <c r="Y12" i="9"/>
  <c r="W12" i="9"/>
  <c r="T12" i="9"/>
  <c r="AG11" i="9"/>
  <c r="AC11" i="9"/>
  <c r="AD11" i="9" s="1"/>
  <c r="Y11" i="9"/>
  <c r="W11" i="9"/>
  <c r="T11" i="9"/>
  <c r="AG10" i="9"/>
  <c r="AC10" i="9"/>
  <c r="AI10" i="9" s="1"/>
  <c r="T10" i="9"/>
  <c r="Y8" i="9"/>
  <c r="W8" i="9"/>
  <c r="T8" i="9"/>
  <c r="AI198" i="9" l="1"/>
  <c r="AG198" i="9"/>
  <c r="AG211" i="9"/>
  <c r="AI211" i="9"/>
  <c r="AI210" i="9"/>
  <c r="AG210" i="9"/>
  <c r="AI212" i="9"/>
  <c r="AG212" i="9"/>
  <c r="AG202" i="9"/>
  <c r="AJ202" i="9" s="1"/>
  <c r="AI202" i="9"/>
  <c r="AI197" i="9"/>
  <c r="AG197" i="9"/>
  <c r="AG201" i="9"/>
  <c r="AJ201" i="9" s="1"/>
  <c r="AI201" i="9"/>
  <c r="AG205" i="9"/>
  <c r="AJ205" i="9" s="1"/>
  <c r="AI205" i="9"/>
  <c r="AG203" i="9"/>
  <c r="AI203" i="9"/>
  <c r="AI206" i="9"/>
  <c r="AG206" i="9"/>
  <c r="AG199" i="9"/>
  <c r="AI199" i="9"/>
  <c r="AG207" i="9"/>
  <c r="AI207" i="9"/>
  <c r="AJ196" i="9"/>
  <c r="AE179" i="9"/>
  <c r="AE189" i="9"/>
  <c r="T138" i="9"/>
  <c r="T38" i="9"/>
  <c r="AE180" i="9"/>
  <c r="AE184" i="9"/>
  <c r="AE183" i="9"/>
  <c r="AE177" i="9"/>
  <c r="AE181" i="9"/>
  <c r="AE185" i="9"/>
  <c r="AE186" i="9"/>
  <c r="AE187" i="9"/>
  <c r="AI16" i="9"/>
  <c r="AE178" i="9"/>
  <c r="AE182" i="9"/>
  <c r="AE188" i="9"/>
  <c r="AX73" i="4"/>
  <c r="AX159" i="4"/>
  <c r="AY159" i="4" s="1"/>
  <c r="AX151" i="4"/>
  <c r="AX143" i="4"/>
  <c r="AX135" i="4"/>
  <c r="AX119" i="4"/>
  <c r="AX111" i="4"/>
  <c r="AX103" i="4"/>
  <c r="AY103" i="4" s="1"/>
  <c r="AX95" i="4"/>
  <c r="AX79" i="4"/>
  <c r="AY79" i="4" s="1"/>
  <c r="AX71" i="4"/>
  <c r="AX63" i="4"/>
  <c r="AY63" i="4" s="1"/>
  <c r="AX55" i="4"/>
  <c r="AX15" i="4"/>
  <c r="AX7" i="4"/>
  <c r="AX48" i="4"/>
  <c r="AY48" i="4" s="1"/>
  <c r="AX40" i="4"/>
  <c r="AX24" i="4"/>
  <c r="AY24" i="4" s="1"/>
  <c r="AX153" i="4"/>
  <c r="AX105" i="4"/>
  <c r="AX97" i="4"/>
  <c r="AX65" i="4"/>
  <c r="AX17" i="4"/>
  <c r="AX26" i="4"/>
  <c r="AY26" i="4" s="1"/>
  <c r="AX152" i="4"/>
  <c r="AX120" i="4"/>
  <c r="AX96" i="4"/>
  <c r="AX72" i="4"/>
  <c r="AX25" i="4"/>
  <c r="AY25" i="4" s="1"/>
  <c r="AX158" i="4"/>
  <c r="AY158" i="4" s="1"/>
  <c r="AX150" i="4"/>
  <c r="AX142" i="4"/>
  <c r="AX134" i="4"/>
  <c r="AX118" i="4"/>
  <c r="AX102" i="4"/>
  <c r="AY102" i="4" s="1"/>
  <c r="AX94" i="4"/>
  <c r="AX78" i="4"/>
  <c r="AX70" i="4"/>
  <c r="AX62" i="4"/>
  <c r="AY62" i="4" s="1"/>
  <c r="AX22" i="4"/>
  <c r="AX47" i="4"/>
  <c r="AY47" i="4" s="1"/>
  <c r="AX39" i="4"/>
  <c r="AX31" i="4"/>
  <c r="AX23" i="4"/>
  <c r="AY23" i="4" s="1"/>
  <c r="AX113" i="4"/>
  <c r="AX81" i="4"/>
  <c r="AY81" i="4" s="1"/>
  <c r="AX57" i="4"/>
  <c r="AX9" i="4"/>
  <c r="AX42" i="4"/>
  <c r="AX34" i="4"/>
  <c r="AX112" i="4"/>
  <c r="AX80" i="4"/>
  <c r="AY80" i="4" s="1"/>
  <c r="AX56" i="4"/>
  <c r="AX16" i="4"/>
  <c r="AX8" i="4"/>
  <c r="AX41" i="4"/>
  <c r="AX157" i="4"/>
  <c r="AY157" i="4" s="1"/>
  <c r="AX149" i="4"/>
  <c r="AX141" i="4"/>
  <c r="AY141" i="4" s="1"/>
  <c r="AX133" i="4"/>
  <c r="AX125" i="4"/>
  <c r="AY125" i="4" s="1"/>
  <c r="AX117" i="4"/>
  <c r="AX101" i="4"/>
  <c r="AY101" i="4" s="1"/>
  <c r="AX93" i="4"/>
  <c r="AX77" i="4"/>
  <c r="AX69" i="4"/>
  <c r="AX61" i="4"/>
  <c r="AY61" i="4" s="1"/>
  <c r="AX21" i="4"/>
  <c r="AX54" i="4"/>
  <c r="AX46" i="4"/>
  <c r="AY46" i="4" s="1"/>
  <c r="AX38" i="4"/>
  <c r="AX50" i="4"/>
  <c r="AX136" i="4"/>
  <c r="AX104" i="4"/>
  <c r="AX64" i="4"/>
  <c r="AY64" i="4" s="1"/>
  <c r="AX156" i="4"/>
  <c r="AY156" i="4" s="1"/>
  <c r="AX148" i="4"/>
  <c r="AX140" i="4"/>
  <c r="AY140" i="4" s="1"/>
  <c r="AX132" i="4"/>
  <c r="AX124" i="4"/>
  <c r="AY124" i="4" s="1"/>
  <c r="AX116" i="4"/>
  <c r="AX100" i="4"/>
  <c r="AY100" i="4" s="1"/>
  <c r="AX92" i="4"/>
  <c r="AX84" i="4"/>
  <c r="AX76" i="4"/>
  <c r="AX60" i="4"/>
  <c r="AX20" i="4"/>
  <c r="AX53" i="4"/>
  <c r="AX45" i="4"/>
  <c r="AY45" i="4" s="1"/>
  <c r="AX37" i="4"/>
  <c r="AX29" i="4"/>
  <c r="AX137" i="4"/>
  <c r="AX89" i="4"/>
  <c r="AX155" i="4"/>
  <c r="AX147" i="4"/>
  <c r="AX139" i="4"/>
  <c r="AY139" i="4" s="1"/>
  <c r="AX131" i="4"/>
  <c r="AX123" i="4"/>
  <c r="AY123" i="4" s="1"/>
  <c r="AX115" i="4"/>
  <c r="AX99" i="4"/>
  <c r="AX91" i="4"/>
  <c r="AX75" i="4"/>
  <c r="AX59" i="4"/>
  <c r="AX19" i="4"/>
  <c r="AX44" i="4"/>
  <c r="AX28" i="4"/>
  <c r="AX121" i="4"/>
  <c r="AX154" i="4"/>
  <c r="AX146" i="4"/>
  <c r="AX138" i="4"/>
  <c r="AY138" i="4" s="1"/>
  <c r="AX130" i="4"/>
  <c r="AX114" i="4"/>
  <c r="AX106" i="4"/>
  <c r="AX98" i="4"/>
  <c r="AX82" i="4"/>
  <c r="AY82" i="4" s="1"/>
  <c r="AX74" i="4"/>
  <c r="AX66" i="4"/>
  <c r="AX58" i="4"/>
  <c r="AX18" i="4"/>
  <c r="AX43" i="4"/>
  <c r="AX35" i="4"/>
  <c r="T119" i="9"/>
  <c r="T74" i="9"/>
  <c r="T18" i="9"/>
  <c r="T103" i="9"/>
  <c r="AI12" i="9"/>
  <c r="T64" i="9"/>
  <c r="T113" i="9"/>
  <c r="T86" i="9"/>
  <c r="T96" i="9"/>
  <c r="Z173" i="9"/>
  <c r="AD10" i="9"/>
  <c r="AI11" i="9"/>
  <c r="T129" i="9"/>
  <c r="T148" i="9"/>
  <c r="T166" i="9"/>
  <c r="Z172" i="9"/>
  <c r="F189" i="9"/>
  <c r="AD17" i="9"/>
  <c r="T156" i="9"/>
  <c r="T28" i="9"/>
  <c r="AD13" i="9"/>
  <c r="AI15" i="9"/>
  <c r="AD14" i="9"/>
  <c r="X6" i="4"/>
  <c r="T129" i="4"/>
  <c r="U129" i="4"/>
  <c r="V129" i="4"/>
  <c r="W129" i="4"/>
  <c r="X129" i="4"/>
  <c r="Y129" i="4"/>
  <c r="Z129" i="4"/>
  <c r="AA129" i="4"/>
  <c r="AI129" i="4" s="1"/>
  <c r="AB129" i="4"/>
  <c r="AJ129" i="4" s="1"/>
  <c r="AC129" i="4"/>
  <c r="T130" i="4"/>
  <c r="U130" i="4"/>
  <c r="V130" i="4"/>
  <c r="W130" i="4"/>
  <c r="X130" i="4"/>
  <c r="Y130" i="4"/>
  <c r="Z130" i="4"/>
  <c r="AA130" i="4"/>
  <c r="AI130" i="4" s="1"/>
  <c r="AB130" i="4"/>
  <c r="AJ130" i="4" s="1"/>
  <c r="AC130" i="4"/>
  <c r="T131" i="4"/>
  <c r="U131" i="4"/>
  <c r="V131" i="4"/>
  <c r="W131" i="4"/>
  <c r="X131" i="4"/>
  <c r="Y131" i="4"/>
  <c r="Z131" i="4"/>
  <c r="AA131" i="4"/>
  <c r="AI131" i="4" s="1"/>
  <c r="AB131" i="4"/>
  <c r="AJ131" i="4" s="1"/>
  <c r="AC131" i="4"/>
  <c r="T132" i="4"/>
  <c r="U132" i="4"/>
  <c r="V132" i="4"/>
  <c r="W132" i="4"/>
  <c r="X132" i="4"/>
  <c r="Y132" i="4"/>
  <c r="Z132" i="4"/>
  <c r="AA132" i="4"/>
  <c r="AI132" i="4" s="1"/>
  <c r="AB132" i="4"/>
  <c r="AJ132" i="4" s="1"/>
  <c r="AC132" i="4"/>
  <c r="T133" i="4"/>
  <c r="U133" i="4"/>
  <c r="V133" i="4"/>
  <c r="W133" i="4"/>
  <c r="X133" i="4"/>
  <c r="Y133" i="4"/>
  <c r="Z133" i="4"/>
  <c r="AA133" i="4"/>
  <c r="AI133" i="4" s="1"/>
  <c r="AB133" i="4"/>
  <c r="AJ133" i="4" s="1"/>
  <c r="AC133" i="4"/>
  <c r="T134" i="4"/>
  <c r="U134" i="4"/>
  <c r="V134" i="4"/>
  <c r="W134" i="4"/>
  <c r="X134" i="4"/>
  <c r="Y134" i="4"/>
  <c r="Z134" i="4"/>
  <c r="AA134" i="4"/>
  <c r="AI134" i="4" s="1"/>
  <c r="AB134" i="4"/>
  <c r="AJ134" i="4" s="1"/>
  <c r="AC134" i="4"/>
  <c r="T135" i="4"/>
  <c r="U135" i="4"/>
  <c r="V135" i="4"/>
  <c r="W135" i="4"/>
  <c r="X135" i="4"/>
  <c r="Y135" i="4"/>
  <c r="Z135" i="4"/>
  <c r="AA135" i="4"/>
  <c r="AI135" i="4" s="1"/>
  <c r="AB135" i="4"/>
  <c r="AJ135" i="4" s="1"/>
  <c r="AC135" i="4"/>
  <c r="T136" i="4"/>
  <c r="U136" i="4"/>
  <c r="V136" i="4"/>
  <c r="W136" i="4"/>
  <c r="X136" i="4"/>
  <c r="Y136" i="4"/>
  <c r="Z136" i="4"/>
  <c r="AA136" i="4"/>
  <c r="AI136" i="4" s="1"/>
  <c r="AB136" i="4"/>
  <c r="AJ136" i="4" s="1"/>
  <c r="AC136" i="4"/>
  <c r="T137" i="4"/>
  <c r="U137" i="4"/>
  <c r="V137" i="4"/>
  <c r="W137" i="4"/>
  <c r="X137" i="4"/>
  <c r="Y137" i="4"/>
  <c r="Z137" i="4"/>
  <c r="AA137" i="4"/>
  <c r="AI137" i="4" s="1"/>
  <c r="AB137" i="4"/>
  <c r="AJ137" i="4" s="1"/>
  <c r="AC137" i="4"/>
  <c r="T138" i="4"/>
  <c r="U138" i="4"/>
  <c r="V138" i="4"/>
  <c r="W138" i="4"/>
  <c r="X138" i="4"/>
  <c r="Y138" i="4"/>
  <c r="Z138" i="4"/>
  <c r="AA138" i="4"/>
  <c r="AB138" i="4"/>
  <c r="AC138" i="4"/>
  <c r="T139" i="4"/>
  <c r="U139" i="4"/>
  <c r="V139" i="4"/>
  <c r="W139" i="4"/>
  <c r="X139" i="4"/>
  <c r="Y139" i="4"/>
  <c r="Z139" i="4"/>
  <c r="AA139" i="4"/>
  <c r="AB139" i="4"/>
  <c r="AC139" i="4"/>
  <c r="T140" i="4"/>
  <c r="U140" i="4"/>
  <c r="V140" i="4"/>
  <c r="W140" i="4"/>
  <c r="X140" i="4"/>
  <c r="Y140" i="4"/>
  <c r="Z140" i="4"/>
  <c r="AA140" i="4"/>
  <c r="AB140" i="4"/>
  <c r="AC140" i="4"/>
  <c r="T141" i="4"/>
  <c r="U141" i="4"/>
  <c r="V141" i="4"/>
  <c r="W141" i="4"/>
  <c r="X141" i="4"/>
  <c r="Y141" i="4"/>
  <c r="Z141" i="4"/>
  <c r="AA141" i="4"/>
  <c r="AB141" i="4"/>
  <c r="AC141" i="4"/>
  <c r="T142" i="4"/>
  <c r="U142" i="4"/>
  <c r="V142" i="4"/>
  <c r="W142" i="4"/>
  <c r="X142" i="4"/>
  <c r="Y142" i="4"/>
  <c r="Z142" i="4"/>
  <c r="AA142" i="4"/>
  <c r="AI142" i="4" s="1"/>
  <c r="AB142" i="4"/>
  <c r="AJ142" i="4" s="1"/>
  <c r="AC142" i="4"/>
  <c r="T143" i="4"/>
  <c r="U143" i="4"/>
  <c r="V143" i="4"/>
  <c r="W143" i="4"/>
  <c r="X143" i="4"/>
  <c r="Y143" i="4"/>
  <c r="Z143" i="4"/>
  <c r="AA143" i="4"/>
  <c r="AI143" i="4" s="1"/>
  <c r="AB143" i="4"/>
  <c r="AJ143" i="4" s="1"/>
  <c r="AC143" i="4"/>
  <c r="T144" i="4"/>
  <c r="U144" i="4"/>
  <c r="V144" i="4"/>
  <c r="W144" i="4"/>
  <c r="X144" i="4"/>
  <c r="Y144" i="4"/>
  <c r="Z144" i="4"/>
  <c r="AA144" i="4"/>
  <c r="AI144" i="4" s="1"/>
  <c r="AB144" i="4"/>
  <c r="AJ144" i="4" s="1"/>
  <c r="AC144" i="4"/>
  <c r="T145" i="4"/>
  <c r="U145" i="4"/>
  <c r="V145" i="4"/>
  <c r="W145" i="4"/>
  <c r="X145" i="4"/>
  <c r="Y145" i="4"/>
  <c r="Z145" i="4"/>
  <c r="AA145" i="4"/>
  <c r="AI145" i="4" s="1"/>
  <c r="AB145" i="4"/>
  <c r="AJ145" i="4" s="1"/>
  <c r="AC145" i="4"/>
  <c r="T146" i="4"/>
  <c r="U146" i="4"/>
  <c r="V146" i="4"/>
  <c r="W146" i="4"/>
  <c r="X146" i="4"/>
  <c r="Y146" i="4"/>
  <c r="Z146" i="4"/>
  <c r="AI146" i="4"/>
  <c r="AM146" i="4" s="1"/>
  <c r="AC146" i="4"/>
  <c r="T147" i="4"/>
  <c r="U147" i="4"/>
  <c r="V147" i="4"/>
  <c r="W147" i="4"/>
  <c r="X147" i="4"/>
  <c r="Y147" i="4"/>
  <c r="Z147" i="4"/>
  <c r="AA147" i="4"/>
  <c r="AI147" i="4" s="1"/>
  <c r="AB147" i="4"/>
  <c r="AJ147" i="4" s="1"/>
  <c r="AC147" i="4"/>
  <c r="T148" i="4"/>
  <c r="U148" i="4"/>
  <c r="V148" i="4"/>
  <c r="W148" i="4"/>
  <c r="X148" i="4"/>
  <c r="Y148" i="4"/>
  <c r="Z148" i="4"/>
  <c r="AA148" i="4"/>
  <c r="AI148" i="4" s="1"/>
  <c r="AB148" i="4"/>
  <c r="AJ148" i="4" s="1"/>
  <c r="AC148" i="4"/>
  <c r="T149" i="4"/>
  <c r="U149" i="4"/>
  <c r="V149" i="4"/>
  <c r="W149" i="4"/>
  <c r="X149" i="4"/>
  <c r="Y149" i="4"/>
  <c r="Z149" i="4"/>
  <c r="AA149" i="4"/>
  <c r="AI149" i="4" s="1"/>
  <c r="AB149" i="4"/>
  <c r="AJ149" i="4" s="1"/>
  <c r="AC149" i="4"/>
  <c r="T150" i="4"/>
  <c r="U150" i="4"/>
  <c r="V150" i="4"/>
  <c r="W150" i="4"/>
  <c r="X150" i="4"/>
  <c r="Y150" i="4"/>
  <c r="Z150" i="4"/>
  <c r="AA150" i="4"/>
  <c r="AI150" i="4" s="1"/>
  <c r="AB150" i="4"/>
  <c r="AJ150" i="4" s="1"/>
  <c r="AC150" i="4"/>
  <c r="T151" i="4"/>
  <c r="U151" i="4"/>
  <c r="V151" i="4"/>
  <c r="W151" i="4"/>
  <c r="X151" i="4"/>
  <c r="Y151" i="4"/>
  <c r="Z151" i="4"/>
  <c r="AA151" i="4"/>
  <c r="AI151" i="4" s="1"/>
  <c r="AB151" i="4"/>
  <c r="AJ151" i="4" s="1"/>
  <c r="AC151" i="4"/>
  <c r="T152" i="4"/>
  <c r="U152" i="4"/>
  <c r="V152" i="4"/>
  <c r="W152" i="4"/>
  <c r="X152" i="4"/>
  <c r="Y152" i="4"/>
  <c r="Z152" i="4"/>
  <c r="AA152" i="4"/>
  <c r="AI152" i="4" s="1"/>
  <c r="AB152" i="4"/>
  <c r="AJ152" i="4" s="1"/>
  <c r="AC152" i="4"/>
  <c r="T153" i="4"/>
  <c r="U153" i="4"/>
  <c r="V153" i="4"/>
  <c r="W153" i="4"/>
  <c r="X153" i="4"/>
  <c r="Y153" i="4"/>
  <c r="Z153" i="4"/>
  <c r="AA153" i="4"/>
  <c r="AI153" i="4" s="1"/>
  <c r="AB153" i="4"/>
  <c r="AJ153" i="4" s="1"/>
  <c r="AC153" i="4"/>
  <c r="T154" i="4"/>
  <c r="U154" i="4"/>
  <c r="V154" i="4"/>
  <c r="W154" i="4"/>
  <c r="X154" i="4"/>
  <c r="Y154" i="4"/>
  <c r="Z154" i="4"/>
  <c r="AA154" i="4"/>
  <c r="AI154" i="4" s="1"/>
  <c r="AB154" i="4"/>
  <c r="AJ154" i="4" s="1"/>
  <c r="AC154" i="4"/>
  <c r="T155" i="4"/>
  <c r="U155" i="4"/>
  <c r="V155" i="4"/>
  <c r="W155" i="4"/>
  <c r="X155" i="4"/>
  <c r="Y155" i="4"/>
  <c r="Z155" i="4"/>
  <c r="AA155" i="4"/>
  <c r="AI155" i="4" s="1"/>
  <c r="AB155" i="4"/>
  <c r="AJ155" i="4" s="1"/>
  <c r="AC155" i="4"/>
  <c r="T156" i="4"/>
  <c r="U156" i="4"/>
  <c r="V156" i="4"/>
  <c r="W156" i="4"/>
  <c r="X156" i="4"/>
  <c r="Y156" i="4"/>
  <c r="Z156" i="4"/>
  <c r="AA156" i="4"/>
  <c r="AB156" i="4"/>
  <c r="AC156" i="4"/>
  <c r="T157" i="4"/>
  <c r="U157" i="4"/>
  <c r="V157" i="4"/>
  <c r="W157" i="4"/>
  <c r="X157" i="4"/>
  <c r="Y157" i="4"/>
  <c r="Z157" i="4"/>
  <c r="AA157" i="4"/>
  <c r="AB157" i="4"/>
  <c r="AC157" i="4"/>
  <c r="T158" i="4"/>
  <c r="U158" i="4"/>
  <c r="V158" i="4"/>
  <c r="W158" i="4"/>
  <c r="X158" i="4"/>
  <c r="Y158" i="4"/>
  <c r="Z158" i="4"/>
  <c r="AA158" i="4"/>
  <c r="AB158" i="4"/>
  <c r="AC158" i="4"/>
  <c r="T159" i="4"/>
  <c r="U159" i="4"/>
  <c r="V159" i="4"/>
  <c r="W159" i="4"/>
  <c r="X159" i="4"/>
  <c r="Y159" i="4"/>
  <c r="Z159" i="4"/>
  <c r="AA159" i="4"/>
  <c r="AB159" i="4"/>
  <c r="AC159" i="4"/>
  <c r="T160" i="4"/>
  <c r="U160" i="4"/>
  <c r="V160" i="4"/>
  <c r="W160" i="4"/>
  <c r="X160" i="4"/>
  <c r="Y160" i="4"/>
  <c r="Z160" i="4"/>
  <c r="AA160" i="4"/>
  <c r="AI160" i="4" s="1"/>
  <c r="AY160" i="4" s="1"/>
  <c r="AB160" i="4"/>
  <c r="AJ160" i="4" s="1"/>
  <c r="BA160" i="4" s="1"/>
  <c r="AC160" i="4"/>
  <c r="AM147" i="4" l="1"/>
  <c r="AP147" i="4" s="1"/>
  <c r="AM159" i="4"/>
  <c r="AP159" i="4" s="1"/>
  <c r="AM135" i="4"/>
  <c r="AP135" i="4" s="1"/>
  <c r="AM158" i="4"/>
  <c r="AP158" i="4" s="1"/>
  <c r="AP146" i="4"/>
  <c r="AM134" i="4"/>
  <c r="AP134" i="4" s="1"/>
  <c r="AM137" i="4"/>
  <c r="AP137" i="4" s="1"/>
  <c r="AM149" i="4"/>
  <c r="AP149" i="4" s="1"/>
  <c r="AM152" i="4"/>
  <c r="AP152" i="4" s="1"/>
  <c r="AM140" i="4"/>
  <c r="AP140" i="4" s="1"/>
  <c r="AM154" i="4"/>
  <c r="AP154" i="4" s="1"/>
  <c r="AM142" i="4"/>
  <c r="AP142" i="4" s="1"/>
  <c r="AM130" i="4"/>
  <c r="AP130" i="4" s="1"/>
  <c r="AM160" i="4"/>
  <c r="AM148" i="4"/>
  <c r="AP148" i="4" s="1"/>
  <c r="AM136" i="4"/>
  <c r="AP136" i="4" s="1"/>
  <c r="AM150" i="4"/>
  <c r="AP150" i="4" s="1"/>
  <c r="AM151" i="4"/>
  <c r="AP151" i="4" s="1"/>
  <c r="AM139" i="4"/>
  <c r="AP139" i="4" s="1"/>
  <c r="AM153" i="4"/>
  <c r="AP153" i="4" s="1"/>
  <c r="AM141" i="4"/>
  <c r="AP141" i="4" s="1"/>
  <c r="AY129" i="4"/>
  <c r="AM129" i="4"/>
  <c r="AP129" i="4" s="1"/>
  <c r="AM143" i="4"/>
  <c r="AP143" i="4" s="1"/>
  <c r="AM156" i="4"/>
  <c r="AP156" i="4" s="1"/>
  <c r="AY144" i="4"/>
  <c r="AM144" i="4"/>
  <c r="AP144" i="4" s="1"/>
  <c r="AM132" i="4"/>
  <c r="AP132" i="4" s="1"/>
  <c r="AM138" i="4"/>
  <c r="AP138" i="4" s="1"/>
  <c r="AM155" i="4"/>
  <c r="AP155" i="4" s="1"/>
  <c r="AM131" i="4"/>
  <c r="AP131" i="4" s="1"/>
  <c r="AM157" i="4"/>
  <c r="AP157" i="4" s="1"/>
  <c r="AY145" i="4"/>
  <c r="AM145" i="4"/>
  <c r="AP145" i="4" s="1"/>
  <c r="AM133" i="4"/>
  <c r="AP133" i="4" s="1"/>
  <c r="BA145" i="4"/>
  <c r="AJ213" i="9"/>
  <c r="BA153" i="4"/>
  <c r="BA150" i="4"/>
  <c r="BA142" i="4"/>
  <c r="BA134" i="4"/>
  <c r="BA131" i="4"/>
  <c r="BA136" i="4"/>
  <c r="BA155" i="4"/>
  <c r="BA149" i="4"/>
  <c r="BA133" i="4"/>
  <c r="BA152" i="4"/>
  <c r="BA144" i="4"/>
  <c r="BA154" i="4"/>
  <c r="BA146" i="4"/>
  <c r="BA130" i="4"/>
  <c r="BA147" i="4"/>
  <c r="BA151" i="4"/>
  <c r="BA143" i="4"/>
  <c r="BA135" i="4"/>
  <c r="BA148" i="4"/>
  <c r="BA132" i="4"/>
  <c r="BA137" i="4"/>
  <c r="BA129" i="4"/>
  <c r="AY151" i="4"/>
  <c r="AY135" i="4"/>
  <c r="AY153" i="4"/>
  <c r="AY152" i="4"/>
  <c r="AY137" i="4"/>
  <c r="AY132" i="4"/>
  <c r="AY155" i="4"/>
  <c r="AY142" i="4"/>
  <c r="AY143" i="4"/>
  <c r="AY130" i="4"/>
  <c r="AY150" i="4"/>
  <c r="AY146" i="4"/>
  <c r="AY136" i="4"/>
  <c r="AY154" i="4"/>
  <c r="AY148" i="4"/>
  <c r="AY131" i="4"/>
  <c r="AY133" i="4"/>
  <c r="AY147" i="4"/>
  <c r="AY149" i="4"/>
  <c r="AY134" i="4"/>
  <c r="T172" i="9"/>
  <c r="T173" i="9" s="1"/>
  <c r="T174" i="9" s="1"/>
  <c r="T126" i="4"/>
  <c r="U126" i="4"/>
  <c r="V126" i="4"/>
  <c r="W126" i="4"/>
  <c r="X126" i="4"/>
  <c r="Y126" i="4"/>
  <c r="Z126" i="4"/>
  <c r="AA126" i="4"/>
  <c r="AI126" i="4" s="1"/>
  <c r="AB126" i="4"/>
  <c r="AJ126" i="4" s="1"/>
  <c r="AC126" i="4"/>
  <c r="T127" i="4"/>
  <c r="U127" i="4"/>
  <c r="V127" i="4"/>
  <c r="W127" i="4"/>
  <c r="X127" i="4"/>
  <c r="Y127" i="4"/>
  <c r="Z127" i="4"/>
  <c r="AA127" i="4"/>
  <c r="AI127" i="4" s="1"/>
  <c r="AB127" i="4"/>
  <c r="AJ127" i="4" s="1"/>
  <c r="AC127" i="4"/>
  <c r="T128" i="4"/>
  <c r="U128" i="4"/>
  <c r="V128" i="4"/>
  <c r="W128" i="4"/>
  <c r="X128" i="4"/>
  <c r="Y128" i="4"/>
  <c r="Z128" i="4"/>
  <c r="AA128" i="4"/>
  <c r="AI128" i="4" s="1"/>
  <c r="AB128" i="4"/>
  <c r="AJ128" i="4" s="1"/>
  <c r="AC128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U6" i="4"/>
  <c r="AY126" i="4" l="1"/>
  <c r="AM126" i="4"/>
  <c r="AP126" i="4" s="1"/>
  <c r="AY127" i="4"/>
  <c r="AM127" i="4"/>
  <c r="AP127" i="4" s="1"/>
  <c r="AY128" i="4"/>
  <c r="AM128" i="4"/>
  <c r="AP128" i="4" s="1"/>
  <c r="BA128" i="4"/>
  <c r="BA126" i="4"/>
  <c r="BA127" i="4"/>
  <c r="U7" i="4"/>
  <c r="V7" i="4"/>
  <c r="W7" i="4"/>
  <c r="U8" i="4"/>
  <c r="V8" i="4"/>
  <c r="W8" i="4"/>
  <c r="U9" i="4"/>
  <c r="V9" i="4"/>
  <c r="W9" i="4"/>
  <c r="U10" i="4"/>
  <c r="V10" i="4"/>
  <c r="W10" i="4"/>
  <c r="U11" i="4"/>
  <c r="V11" i="4"/>
  <c r="W11" i="4"/>
  <c r="U12" i="4"/>
  <c r="V12" i="4"/>
  <c r="W12" i="4"/>
  <c r="U13" i="4"/>
  <c r="V13" i="4"/>
  <c r="W13" i="4"/>
  <c r="U14" i="4"/>
  <c r="V14" i="4"/>
  <c r="W14" i="4"/>
  <c r="U15" i="4"/>
  <c r="V15" i="4"/>
  <c r="W15" i="4"/>
  <c r="U16" i="4"/>
  <c r="V16" i="4"/>
  <c r="W16" i="4"/>
  <c r="U17" i="4"/>
  <c r="V17" i="4"/>
  <c r="W17" i="4"/>
  <c r="U18" i="4"/>
  <c r="V18" i="4"/>
  <c r="W18" i="4"/>
  <c r="U19" i="4"/>
  <c r="V19" i="4"/>
  <c r="W19" i="4"/>
  <c r="U20" i="4"/>
  <c r="V20" i="4"/>
  <c r="W20" i="4"/>
  <c r="U21" i="4"/>
  <c r="V21" i="4"/>
  <c r="W21" i="4"/>
  <c r="U22" i="4"/>
  <c r="V22" i="4"/>
  <c r="W22" i="4"/>
  <c r="U23" i="4"/>
  <c r="V23" i="4"/>
  <c r="W23" i="4"/>
  <c r="U24" i="4"/>
  <c r="V24" i="4"/>
  <c r="W24" i="4"/>
  <c r="U25" i="4"/>
  <c r="V25" i="4"/>
  <c r="W25" i="4"/>
  <c r="U26" i="4"/>
  <c r="V26" i="4"/>
  <c r="W26" i="4"/>
  <c r="U27" i="4"/>
  <c r="V27" i="4"/>
  <c r="W27" i="4"/>
  <c r="U28" i="4"/>
  <c r="V28" i="4"/>
  <c r="W28" i="4"/>
  <c r="U29" i="4"/>
  <c r="V29" i="4"/>
  <c r="W29" i="4"/>
  <c r="U30" i="4"/>
  <c r="V30" i="4"/>
  <c r="W30" i="4"/>
  <c r="U31" i="4"/>
  <c r="V31" i="4"/>
  <c r="W31" i="4"/>
  <c r="U32" i="4"/>
  <c r="V32" i="4"/>
  <c r="W32" i="4"/>
  <c r="U33" i="4"/>
  <c r="V33" i="4"/>
  <c r="W33" i="4"/>
  <c r="U34" i="4"/>
  <c r="V34" i="4"/>
  <c r="W34" i="4"/>
  <c r="U35" i="4"/>
  <c r="V35" i="4"/>
  <c r="W35" i="4"/>
  <c r="U36" i="4"/>
  <c r="V36" i="4"/>
  <c r="W36" i="4"/>
  <c r="U37" i="4"/>
  <c r="V37" i="4"/>
  <c r="W37" i="4"/>
  <c r="U38" i="4"/>
  <c r="V38" i="4"/>
  <c r="W38" i="4"/>
  <c r="U39" i="4"/>
  <c r="V39" i="4"/>
  <c r="W39" i="4"/>
  <c r="U40" i="4"/>
  <c r="V40" i="4"/>
  <c r="W40" i="4"/>
  <c r="U41" i="4"/>
  <c r="V41" i="4"/>
  <c r="W41" i="4"/>
  <c r="U42" i="4"/>
  <c r="V42" i="4"/>
  <c r="W42" i="4"/>
  <c r="U43" i="4"/>
  <c r="V43" i="4"/>
  <c r="W43" i="4"/>
  <c r="U44" i="4"/>
  <c r="V44" i="4"/>
  <c r="W44" i="4"/>
  <c r="U45" i="4"/>
  <c r="V45" i="4"/>
  <c r="W45" i="4"/>
  <c r="U46" i="4"/>
  <c r="V46" i="4"/>
  <c r="W46" i="4"/>
  <c r="U47" i="4"/>
  <c r="V47" i="4"/>
  <c r="W47" i="4"/>
  <c r="U48" i="4"/>
  <c r="V48" i="4"/>
  <c r="W48" i="4"/>
  <c r="U49" i="4"/>
  <c r="V49" i="4"/>
  <c r="W49" i="4"/>
  <c r="U50" i="4"/>
  <c r="V50" i="4"/>
  <c r="W50" i="4"/>
  <c r="U51" i="4"/>
  <c r="V51" i="4"/>
  <c r="W51" i="4"/>
  <c r="U52" i="4"/>
  <c r="V52" i="4"/>
  <c r="W52" i="4"/>
  <c r="U53" i="4"/>
  <c r="V53" i="4"/>
  <c r="W53" i="4"/>
  <c r="U54" i="4"/>
  <c r="V54" i="4"/>
  <c r="W54" i="4"/>
  <c r="U55" i="4"/>
  <c r="V55" i="4"/>
  <c r="W55" i="4"/>
  <c r="U56" i="4"/>
  <c r="V56" i="4"/>
  <c r="W56" i="4"/>
  <c r="U57" i="4"/>
  <c r="V57" i="4"/>
  <c r="W57" i="4"/>
  <c r="U58" i="4"/>
  <c r="V58" i="4"/>
  <c r="W58" i="4"/>
  <c r="U59" i="4"/>
  <c r="V59" i="4"/>
  <c r="W59" i="4"/>
  <c r="U60" i="4"/>
  <c r="V60" i="4"/>
  <c r="W60" i="4"/>
  <c r="U61" i="4"/>
  <c r="V61" i="4"/>
  <c r="W61" i="4"/>
  <c r="U62" i="4"/>
  <c r="V62" i="4"/>
  <c r="W62" i="4"/>
  <c r="U63" i="4"/>
  <c r="V63" i="4"/>
  <c r="W63" i="4"/>
  <c r="U64" i="4"/>
  <c r="V64" i="4"/>
  <c r="W64" i="4"/>
  <c r="U65" i="4"/>
  <c r="V65" i="4"/>
  <c r="W65" i="4"/>
  <c r="U66" i="4"/>
  <c r="V66" i="4"/>
  <c r="W66" i="4"/>
  <c r="U67" i="4"/>
  <c r="V67" i="4"/>
  <c r="W67" i="4"/>
  <c r="U68" i="4"/>
  <c r="V68" i="4"/>
  <c r="W68" i="4"/>
  <c r="U69" i="4"/>
  <c r="V69" i="4"/>
  <c r="W69" i="4"/>
  <c r="U70" i="4"/>
  <c r="V70" i="4"/>
  <c r="W70" i="4"/>
  <c r="U71" i="4"/>
  <c r="V71" i="4"/>
  <c r="W71" i="4"/>
  <c r="U72" i="4"/>
  <c r="V72" i="4"/>
  <c r="W72" i="4"/>
  <c r="U73" i="4"/>
  <c r="V73" i="4"/>
  <c r="W73" i="4"/>
  <c r="U74" i="4"/>
  <c r="V74" i="4"/>
  <c r="W74" i="4"/>
  <c r="U75" i="4"/>
  <c r="V75" i="4"/>
  <c r="W75" i="4"/>
  <c r="U76" i="4"/>
  <c r="V76" i="4"/>
  <c r="W76" i="4"/>
  <c r="U77" i="4"/>
  <c r="V77" i="4"/>
  <c r="W77" i="4"/>
  <c r="U78" i="4"/>
  <c r="V78" i="4"/>
  <c r="W78" i="4"/>
  <c r="U79" i="4"/>
  <c r="V79" i="4"/>
  <c r="W79" i="4"/>
  <c r="U80" i="4"/>
  <c r="V80" i="4"/>
  <c r="W80" i="4"/>
  <c r="U81" i="4"/>
  <c r="V81" i="4"/>
  <c r="W81" i="4"/>
  <c r="U82" i="4"/>
  <c r="V82" i="4"/>
  <c r="W82" i="4"/>
  <c r="U83" i="4"/>
  <c r="V83" i="4"/>
  <c r="W83" i="4"/>
  <c r="U84" i="4"/>
  <c r="V84" i="4"/>
  <c r="W84" i="4"/>
  <c r="U85" i="4"/>
  <c r="V85" i="4"/>
  <c r="W85" i="4"/>
  <c r="U86" i="4"/>
  <c r="V86" i="4"/>
  <c r="W86" i="4"/>
  <c r="U87" i="4"/>
  <c r="V87" i="4"/>
  <c r="W87" i="4"/>
  <c r="U88" i="4"/>
  <c r="V88" i="4"/>
  <c r="W88" i="4"/>
  <c r="U89" i="4"/>
  <c r="V89" i="4"/>
  <c r="W89" i="4"/>
  <c r="U90" i="4"/>
  <c r="V90" i="4"/>
  <c r="W90" i="4"/>
  <c r="U91" i="4"/>
  <c r="V91" i="4"/>
  <c r="W91" i="4"/>
  <c r="U92" i="4"/>
  <c r="V92" i="4"/>
  <c r="W92" i="4"/>
  <c r="U93" i="4"/>
  <c r="V93" i="4"/>
  <c r="W93" i="4"/>
  <c r="U94" i="4"/>
  <c r="V94" i="4"/>
  <c r="W94" i="4"/>
  <c r="U95" i="4"/>
  <c r="V95" i="4"/>
  <c r="W95" i="4"/>
  <c r="U96" i="4"/>
  <c r="V96" i="4"/>
  <c r="W96" i="4"/>
  <c r="U97" i="4"/>
  <c r="V97" i="4"/>
  <c r="W97" i="4"/>
  <c r="U98" i="4"/>
  <c r="V98" i="4"/>
  <c r="W98" i="4"/>
  <c r="U99" i="4"/>
  <c r="V99" i="4"/>
  <c r="W99" i="4"/>
  <c r="U100" i="4"/>
  <c r="V100" i="4"/>
  <c r="W100" i="4"/>
  <c r="U101" i="4"/>
  <c r="V101" i="4"/>
  <c r="W101" i="4"/>
  <c r="U102" i="4"/>
  <c r="V102" i="4"/>
  <c r="W102" i="4"/>
  <c r="U103" i="4"/>
  <c r="V103" i="4"/>
  <c r="W103" i="4"/>
  <c r="U104" i="4"/>
  <c r="V104" i="4"/>
  <c r="W104" i="4"/>
  <c r="U105" i="4"/>
  <c r="V105" i="4"/>
  <c r="W105" i="4"/>
  <c r="U106" i="4"/>
  <c r="V106" i="4"/>
  <c r="W106" i="4"/>
  <c r="U107" i="4"/>
  <c r="V107" i="4"/>
  <c r="W107" i="4"/>
  <c r="U108" i="4"/>
  <c r="V108" i="4"/>
  <c r="W108" i="4"/>
  <c r="U109" i="4"/>
  <c r="V109" i="4"/>
  <c r="W109" i="4"/>
  <c r="U110" i="4"/>
  <c r="V110" i="4"/>
  <c r="W110" i="4"/>
  <c r="U111" i="4"/>
  <c r="V111" i="4"/>
  <c r="W111" i="4"/>
  <c r="U112" i="4"/>
  <c r="V112" i="4"/>
  <c r="W112" i="4"/>
  <c r="U113" i="4"/>
  <c r="V113" i="4"/>
  <c r="W113" i="4"/>
  <c r="U114" i="4"/>
  <c r="V114" i="4"/>
  <c r="W114" i="4"/>
  <c r="U115" i="4"/>
  <c r="V115" i="4"/>
  <c r="W115" i="4"/>
  <c r="U116" i="4"/>
  <c r="V116" i="4"/>
  <c r="W116" i="4"/>
  <c r="U117" i="4"/>
  <c r="V117" i="4"/>
  <c r="W117" i="4"/>
  <c r="U118" i="4"/>
  <c r="V118" i="4"/>
  <c r="W118" i="4"/>
  <c r="U119" i="4"/>
  <c r="V119" i="4"/>
  <c r="W119" i="4"/>
  <c r="U120" i="4"/>
  <c r="V120" i="4"/>
  <c r="W120" i="4"/>
  <c r="U121" i="4"/>
  <c r="V121" i="4"/>
  <c r="W121" i="4"/>
  <c r="U122" i="4"/>
  <c r="V122" i="4"/>
  <c r="W122" i="4"/>
  <c r="U123" i="4"/>
  <c r="V123" i="4"/>
  <c r="W123" i="4"/>
  <c r="U124" i="4"/>
  <c r="V124" i="4"/>
  <c r="W124" i="4"/>
  <c r="U125" i="4"/>
  <c r="V125" i="4"/>
  <c r="W125" i="4"/>
  <c r="V6" i="4"/>
  <c r="W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B125" i="4"/>
  <c r="AB124" i="4"/>
  <c r="AB123" i="4"/>
  <c r="AB122" i="4"/>
  <c r="AB121" i="4"/>
  <c r="AJ121" i="4" s="1"/>
  <c r="AB120" i="4"/>
  <c r="AJ120" i="4" s="1"/>
  <c r="AB119" i="4"/>
  <c r="AJ119" i="4" s="1"/>
  <c r="AB118" i="4"/>
  <c r="AJ118" i="4" s="1"/>
  <c r="AB117" i="4"/>
  <c r="AJ117" i="4" s="1"/>
  <c r="AB116" i="4"/>
  <c r="AJ116" i="4" s="1"/>
  <c r="AB115" i="4"/>
  <c r="AJ115" i="4" s="1"/>
  <c r="AB114" i="4"/>
  <c r="AJ114" i="4" s="1"/>
  <c r="AB113" i="4"/>
  <c r="AJ113" i="4" s="1"/>
  <c r="AB112" i="4"/>
  <c r="AJ112" i="4" s="1"/>
  <c r="AB111" i="4"/>
  <c r="AJ111" i="4" s="1"/>
  <c r="AB110" i="4"/>
  <c r="AJ110" i="4" s="1"/>
  <c r="AB109" i="4"/>
  <c r="AJ109" i="4" s="1"/>
  <c r="AB108" i="4"/>
  <c r="AJ108" i="4" s="1"/>
  <c r="AB107" i="4"/>
  <c r="AJ107" i="4" s="1"/>
  <c r="AB106" i="4"/>
  <c r="AJ106" i="4" s="1"/>
  <c r="AB105" i="4"/>
  <c r="AJ105" i="4" s="1"/>
  <c r="AB104" i="4"/>
  <c r="AJ104" i="4" s="1"/>
  <c r="AB103" i="4"/>
  <c r="AB102" i="4"/>
  <c r="AB101" i="4"/>
  <c r="AB100" i="4"/>
  <c r="AB99" i="4"/>
  <c r="AJ99" i="4" s="1"/>
  <c r="AB98" i="4"/>
  <c r="AJ98" i="4" s="1"/>
  <c r="AB97" i="4"/>
  <c r="AJ97" i="4" s="1"/>
  <c r="AB96" i="4"/>
  <c r="AJ96" i="4" s="1"/>
  <c r="AB95" i="4"/>
  <c r="AJ95" i="4" s="1"/>
  <c r="AB94" i="4"/>
  <c r="AJ94" i="4" s="1"/>
  <c r="AB93" i="4"/>
  <c r="AJ93" i="4" s="1"/>
  <c r="AB92" i="4"/>
  <c r="AJ92" i="4" s="1"/>
  <c r="AB91" i="4"/>
  <c r="AJ91" i="4" s="1"/>
  <c r="AB90" i="4"/>
  <c r="AJ90" i="4" s="1"/>
  <c r="AB89" i="4"/>
  <c r="AJ89" i="4" s="1"/>
  <c r="AB88" i="4"/>
  <c r="AJ88" i="4" s="1"/>
  <c r="AB87" i="4"/>
  <c r="AJ87" i="4" s="1"/>
  <c r="AB86" i="4"/>
  <c r="AJ86" i="4" s="1"/>
  <c r="AB85" i="4"/>
  <c r="AJ85" i="4" s="1"/>
  <c r="AB84" i="4"/>
  <c r="AJ84" i="4" s="1"/>
  <c r="AB83" i="4"/>
  <c r="AJ83" i="4" s="1"/>
  <c r="AB82" i="4"/>
  <c r="AB81" i="4"/>
  <c r="AB80" i="4"/>
  <c r="AB79" i="4"/>
  <c r="AB78" i="4"/>
  <c r="AJ78" i="4" s="1"/>
  <c r="AB77" i="4"/>
  <c r="AJ77" i="4" s="1"/>
  <c r="AB76" i="4"/>
  <c r="AJ76" i="4" s="1"/>
  <c r="AB75" i="4"/>
  <c r="AJ75" i="4" s="1"/>
  <c r="AB74" i="4"/>
  <c r="AJ74" i="4" s="1"/>
  <c r="AB73" i="4"/>
  <c r="AJ73" i="4" s="1"/>
  <c r="AB72" i="4"/>
  <c r="AJ72" i="4" s="1"/>
  <c r="AB71" i="4"/>
  <c r="AJ71" i="4" s="1"/>
  <c r="AB70" i="4"/>
  <c r="AJ70" i="4" s="1"/>
  <c r="AB69" i="4"/>
  <c r="AJ69" i="4" s="1"/>
  <c r="AB68" i="4"/>
  <c r="AJ68" i="4" s="1"/>
  <c r="AB67" i="4"/>
  <c r="AJ67" i="4" s="1"/>
  <c r="AB66" i="4"/>
  <c r="AJ66" i="4" s="1"/>
  <c r="AB65" i="4"/>
  <c r="AJ65" i="4" s="1"/>
  <c r="AB64" i="4"/>
  <c r="AB63" i="4"/>
  <c r="AB62" i="4"/>
  <c r="AB61" i="4"/>
  <c r="AB60" i="4"/>
  <c r="AJ60" i="4" s="1"/>
  <c r="AB59" i="4"/>
  <c r="AJ59" i="4" s="1"/>
  <c r="AB58" i="4"/>
  <c r="AJ58" i="4" s="1"/>
  <c r="AB57" i="4"/>
  <c r="AJ57" i="4" s="1"/>
  <c r="AB56" i="4"/>
  <c r="AJ56" i="4" s="1"/>
  <c r="AB55" i="4"/>
  <c r="AJ55" i="4" s="1"/>
  <c r="AB54" i="4"/>
  <c r="AJ54" i="4" s="1"/>
  <c r="AB53" i="4"/>
  <c r="AJ53" i="4" s="1"/>
  <c r="AB52" i="4"/>
  <c r="AJ52" i="4" s="1"/>
  <c r="AB51" i="4"/>
  <c r="AJ51" i="4" s="1"/>
  <c r="AB50" i="4"/>
  <c r="AJ50" i="4" s="1"/>
  <c r="AB49" i="4"/>
  <c r="AJ49" i="4" s="1"/>
  <c r="AB48" i="4"/>
  <c r="AB47" i="4"/>
  <c r="AB46" i="4"/>
  <c r="AB45" i="4"/>
  <c r="AB44" i="4"/>
  <c r="AJ44" i="4" s="1"/>
  <c r="AB43" i="4"/>
  <c r="AJ43" i="4" s="1"/>
  <c r="AB42" i="4"/>
  <c r="AJ42" i="4" s="1"/>
  <c r="AB41" i="4"/>
  <c r="AJ41" i="4" s="1"/>
  <c r="AB40" i="4"/>
  <c r="AJ40" i="4" s="1"/>
  <c r="AB39" i="4"/>
  <c r="AJ39" i="4" s="1"/>
  <c r="AB38" i="4"/>
  <c r="AJ38" i="4" s="1"/>
  <c r="AB37" i="4"/>
  <c r="AJ37" i="4" s="1"/>
  <c r="AB36" i="4"/>
  <c r="AJ36" i="4" s="1"/>
  <c r="AB35" i="4"/>
  <c r="AJ35" i="4" s="1"/>
  <c r="AB34" i="4"/>
  <c r="AJ34" i="4" s="1"/>
  <c r="AB33" i="4"/>
  <c r="AJ33" i="4" s="1"/>
  <c r="AB32" i="4"/>
  <c r="AJ32" i="4" s="1"/>
  <c r="AB31" i="4"/>
  <c r="AJ31" i="4" s="1"/>
  <c r="AB30" i="4"/>
  <c r="AJ30" i="4" s="1"/>
  <c r="AB29" i="4"/>
  <c r="AJ29" i="4" s="1"/>
  <c r="AB28" i="4"/>
  <c r="AJ28" i="4" s="1"/>
  <c r="AB27" i="4"/>
  <c r="AJ27" i="4" s="1"/>
  <c r="AB26" i="4"/>
  <c r="AB25" i="4"/>
  <c r="AB24" i="4"/>
  <c r="AB23" i="4"/>
  <c r="AB22" i="4"/>
  <c r="AJ22" i="4" s="1"/>
  <c r="AB21" i="4"/>
  <c r="AJ21" i="4" s="1"/>
  <c r="AB20" i="4"/>
  <c r="AJ20" i="4" s="1"/>
  <c r="AB19" i="4"/>
  <c r="AJ19" i="4" s="1"/>
  <c r="AB18" i="4"/>
  <c r="AJ18" i="4" s="1"/>
  <c r="AB17" i="4"/>
  <c r="AJ17" i="4" s="1"/>
  <c r="AB16" i="4"/>
  <c r="AJ16" i="4" s="1"/>
  <c r="AB15" i="4"/>
  <c r="AJ15" i="4" s="1"/>
  <c r="AB14" i="4"/>
  <c r="AJ14" i="4" s="1"/>
  <c r="AB13" i="4"/>
  <c r="AJ13" i="4" s="1"/>
  <c r="AB12" i="4"/>
  <c r="AJ12" i="4" s="1"/>
  <c r="AB11" i="4"/>
  <c r="AJ11" i="4" s="1"/>
  <c r="AB10" i="4"/>
  <c r="AJ10" i="4" s="1"/>
  <c r="AB9" i="4"/>
  <c r="AJ9" i="4" s="1"/>
  <c r="AB8" i="4"/>
  <c r="AJ8" i="4" s="1"/>
  <c r="AB7" i="4"/>
  <c r="AJ7" i="4" s="1"/>
  <c r="AB6" i="4"/>
  <c r="AJ6" i="4" s="1"/>
  <c r="BA6" i="4" s="1"/>
  <c r="AA125" i="4"/>
  <c r="AM125" i="4" s="1"/>
  <c r="AP125" i="4" s="1"/>
  <c r="AA124" i="4"/>
  <c r="AA123" i="4"/>
  <c r="AA122" i="4"/>
  <c r="AM122" i="4" s="1"/>
  <c r="AP122" i="4" s="1"/>
  <c r="AA121" i="4"/>
  <c r="AI121" i="4" s="1"/>
  <c r="AA120" i="4"/>
  <c r="AI120" i="4" s="1"/>
  <c r="AA119" i="4"/>
  <c r="AI119" i="4" s="1"/>
  <c r="AM119" i="4" s="1"/>
  <c r="AP119" i="4" s="1"/>
  <c r="AA118" i="4"/>
  <c r="AI118" i="4" s="1"/>
  <c r="AA117" i="4"/>
  <c r="AI117" i="4" s="1"/>
  <c r="AM117" i="4" s="1"/>
  <c r="AP117" i="4" s="1"/>
  <c r="AA116" i="4"/>
  <c r="AI116" i="4" s="1"/>
  <c r="AA115" i="4"/>
  <c r="AI115" i="4" s="1"/>
  <c r="AM115" i="4" s="1"/>
  <c r="AP115" i="4" s="1"/>
  <c r="AA114" i="4"/>
  <c r="AI114" i="4" s="1"/>
  <c r="AM114" i="4" s="1"/>
  <c r="AP114" i="4" s="1"/>
  <c r="AA113" i="4"/>
  <c r="AI113" i="4" s="1"/>
  <c r="AM113" i="4" s="1"/>
  <c r="AP113" i="4" s="1"/>
  <c r="AA112" i="4"/>
  <c r="AI112" i="4" s="1"/>
  <c r="AA111" i="4"/>
  <c r="AI111" i="4" s="1"/>
  <c r="AM111" i="4" s="1"/>
  <c r="AP111" i="4" s="1"/>
  <c r="AA110" i="4"/>
  <c r="AI110" i="4" s="1"/>
  <c r="AA109" i="4"/>
  <c r="AI109" i="4" s="1"/>
  <c r="AA108" i="4"/>
  <c r="AI108" i="4" s="1"/>
  <c r="AA107" i="4"/>
  <c r="AI107" i="4" s="1"/>
  <c r="AA106" i="4"/>
  <c r="AI106" i="4" s="1"/>
  <c r="AM106" i="4" s="1"/>
  <c r="AP106" i="4" s="1"/>
  <c r="AA105" i="4"/>
  <c r="AI105" i="4" s="1"/>
  <c r="AM105" i="4" s="1"/>
  <c r="AP105" i="4" s="1"/>
  <c r="AA104" i="4"/>
  <c r="AI104" i="4" s="1"/>
  <c r="AM104" i="4" s="1"/>
  <c r="AP104" i="4" s="1"/>
  <c r="AA103" i="4"/>
  <c r="AM103" i="4" s="1"/>
  <c r="AP103" i="4" s="1"/>
  <c r="AA102" i="4"/>
  <c r="AA101" i="4"/>
  <c r="AM101" i="4" s="1"/>
  <c r="AP101" i="4" s="1"/>
  <c r="AA100" i="4"/>
  <c r="AM100" i="4" s="1"/>
  <c r="AP100" i="4" s="1"/>
  <c r="AA99" i="4"/>
  <c r="AI99" i="4" s="1"/>
  <c r="AA98" i="4"/>
  <c r="AI98" i="4" s="1"/>
  <c r="AM98" i="4" s="1"/>
  <c r="AP98" i="4" s="1"/>
  <c r="AA97" i="4"/>
  <c r="AI97" i="4" s="1"/>
  <c r="AM97" i="4" s="1"/>
  <c r="AP97" i="4" s="1"/>
  <c r="AA96" i="4"/>
  <c r="AI96" i="4" s="1"/>
  <c r="AM96" i="4" s="1"/>
  <c r="AP96" i="4" s="1"/>
  <c r="AA95" i="4"/>
  <c r="AI95" i="4" s="1"/>
  <c r="AM95" i="4" s="1"/>
  <c r="AP95" i="4" s="1"/>
  <c r="AA94" i="4"/>
  <c r="AI94" i="4" s="1"/>
  <c r="AA93" i="4"/>
  <c r="AI93" i="4" s="1"/>
  <c r="AM93" i="4" s="1"/>
  <c r="AP93" i="4" s="1"/>
  <c r="AA92" i="4"/>
  <c r="AI92" i="4" s="1"/>
  <c r="AM92" i="4" s="1"/>
  <c r="AP92" i="4" s="1"/>
  <c r="AA91" i="4"/>
  <c r="AI91" i="4" s="1"/>
  <c r="AM91" i="4" s="1"/>
  <c r="AP91" i="4" s="1"/>
  <c r="AA90" i="4"/>
  <c r="AI90" i="4" s="1"/>
  <c r="AA89" i="4"/>
  <c r="AI89" i="4" s="1"/>
  <c r="AM89" i="4" s="1"/>
  <c r="AP89" i="4" s="1"/>
  <c r="AA88" i="4"/>
  <c r="AI88" i="4" s="1"/>
  <c r="AA87" i="4"/>
  <c r="AI87" i="4" s="1"/>
  <c r="AA86" i="4"/>
  <c r="AI86" i="4" s="1"/>
  <c r="AA85" i="4"/>
  <c r="AI85" i="4" s="1"/>
  <c r="AA84" i="4"/>
  <c r="AI84" i="4" s="1"/>
  <c r="AM84" i="4" s="1"/>
  <c r="AP84" i="4" s="1"/>
  <c r="AA83" i="4"/>
  <c r="AI83" i="4" s="1"/>
  <c r="AA82" i="4"/>
  <c r="AM82" i="4" s="1"/>
  <c r="AP82" i="4" s="1"/>
  <c r="AA81" i="4"/>
  <c r="AM81" i="4" s="1"/>
  <c r="AP81" i="4" s="1"/>
  <c r="AA80" i="4"/>
  <c r="AM80" i="4" s="1"/>
  <c r="AP80" i="4" s="1"/>
  <c r="AA79" i="4"/>
  <c r="AM79" i="4" s="1"/>
  <c r="AP79" i="4" s="1"/>
  <c r="AA78" i="4"/>
  <c r="AI78" i="4" s="1"/>
  <c r="AA77" i="4"/>
  <c r="AI77" i="4" s="1"/>
  <c r="AA76" i="4"/>
  <c r="AI76" i="4" s="1"/>
  <c r="AA75" i="4"/>
  <c r="AI75" i="4" s="1"/>
  <c r="AM75" i="4" s="1"/>
  <c r="AP75" i="4" s="1"/>
  <c r="AA74" i="4"/>
  <c r="AI74" i="4" s="1"/>
  <c r="AA73" i="4"/>
  <c r="AI73" i="4" s="1"/>
  <c r="AM73" i="4" s="1"/>
  <c r="AP73" i="4" s="1"/>
  <c r="AA72" i="4"/>
  <c r="AI72" i="4" s="1"/>
  <c r="AM72" i="4" s="1"/>
  <c r="AP72" i="4" s="1"/>
  <c r="AA71" i="4"/>
  <c r="AI71" i="4" s="1"/>
  <c r="AM71" i="4" s="1"/>
  <c r="AP71" i="4" s="1"/>
  <c r="AA70" i="4"/>
  <c r="AI70" i="4" s="1"/>
  <c r="AA69" i="4"/>
  <c r="AI69" i="4" s="1"/>
  <c r="AM69" i="4" s="1"/>
  <c r="AP69" i="4" s="1"/>
  <c r="AA68" i="4"/>
  <c r="AI68" i="4" s="1"/>
  <c r="AA67" i="4"/>
  <c r="AI67" i="4" s="1"/>
  <c r="AA66" i="4"/>
  <c r="AI66" i="4" s="1"/>
  <c r="AM66" i="4" s="1"/>
  <c r="AP66" i="4" s="1"/>
  <c r="AA65" i="4"/>
  <c r="AI65" i="4" s="1"/>
  <c r="AA64" i="4"/>
  <c r="AA63" i="4"/>
  <c r="AA62" i="4"/>
  <c r="AA61" i="4"/>
  <c r="AM61" i="4" s="1"/>
  <c r="AP61" i="4" s="1"/>
  <c r="AA60" i="4"/>
  <c r="AI60" i="4" s="1"/>
  <c r="AM60" i="4" s="1"/>
  <c r="AP60" i="4" s="1"/>
  <c r="AA59" i="4"/>
  <c r="AI59" i="4" s="1"/>
  <c r="AA58" i="4"/>
  <c r="AI58" i="4" s="1"/>
  <c r="AA57" i="4"/>
  <c r="AI57" i="4" s="1"/>
  <c r="AM57" i="4" s="1"/>
  <c r="AP57" i="4" s="1"/>
  <c r="AA56" i="4"/>
  <c r="AI56" i="4" s="1"/>
  <c r="AM56" i="4" s="1"/>
  <c r="AP56" i="4" s="1"/>
  <c r="AA55" i="4"/>
  <c r="AI55" i="4" s="1"/>
  <c r="AM55" i="4" s="1"/>
  <c r="AP55" i="4" s="1"/>
  <c r="AA54" i="4"/>
  <c r="AI54" i="4" s="1"/>
  <c r="AM54" i="4" s="1"/>
  <c r="AP54" i="4" s="1"/>
  <c r="AA53" i="4"/>
  <c r="AI53" i="4" s="1"/>
  <c r="AA52" i="4"/>
  <c r="AI52" i="4" s="1"/>
  <c r="AA51" i="4"/>
  <c r="AI51" i="4" s="1"/>
  <c r="AA50" i="4"/>
  <c r="AI50" i="4" s="1"/>
  <c r="AM50" i="4" s="1"/>
  <c r="AP50" i="4" s="1"/>
  <c r="AA49" i="4"/>
  <c r="AI49" i="4" s="1"/>
  <c r="AA48" i="4"/>
  <c r="AA47" i="4"/>
  <c r="AM47" i="4" s="1"/>
  <c r="AP47" i="4" s="1"/>
  <c r="AA46" i="4"/>
  <c r="AA45" i="4"/>
  <c r="AM45" i="4" s="1"/>
  <c r="AP45" i="4" s="1"/>
  <c r="AA44" i="4"/>
  <c r="AI44" i="4" s="1"/>
  <c r="AM44" i="4" s="1"/>
  <c r="AP44" i="4" s="1"/>
  <c r="AA43" i="4"/>
  <c r="AI43" i="4" s="1"/>
  <c r="AM43" i="4" s="1"/>
  <c r="AP43" i="4" s="1"/>
  <c r="AA42" i="4"/>
  <c r="AI42" i="4" s="1"/>
  <c r="AM42" i="4" s="1"/>
  <c r="AP42" i="4" s="1"/>
  <c r="AA41" i="4"/>
  <c r="AI41" i="4" s="1"/>
  <c r="AM41" i="4" s="1"/>
  <c r="AP41" i="4" s="1"/>
  <c r="AA40" i="4"/>
  <c r="AI40" i="4" s="1"/>
  <c r="AA39" i="4"/>
  <c r="AI39" i="4" s="1"/>
  <c r="AM39" i="4" s="1"/>
  <c r="AP39" i="4" s="1"/>
  <c r="AA38" i="4"/>
  <c r="AI38" i="4" s="1"/>
  <c r="AA37" i="4"/>
  <c r="AI37" i="4" s="1"/>
  <c r="AM37" i="4" s="1"/>
  <c r="AP37" i="4" s="1"/>
  <c r="AA36" i="4"/>
  <c r="AI36" i="4" s="1"/>
  <c r="AA35" i="4"/>
  <c r="AI35" i="4" s="1"/>
  <c r="AM35" i="4" s="1"/>
  <c r="AP35" i="4" s="1"/>
  <c r="AA34" i="4"/>
  <c r="AA33" i="4"/>
  <c r="AI33" i="4" s="1"/>
  <c r="AA32" i="4"/>
  <c r="AI32" i="4" s="1"/>
  <c r="AA31" i="4"/>
  <c r="AI31" i="4" s="1"/>
  <c r="AA30" i="4"/>
  <c r="AI30" i="4" s="1"/>
  <c r="AA29" i="4"/>
  <c r="AI29" i="4" s="1"/>
  <c r="AM29" i="4" s="1"/>
  <c r="AP29" i="4" s="1"/>
  <c r="AA28" i="4"/>
  <c r="AI28" i="4" s="1"/>
  <c r="AM28" i="4" s="1"/>
  <c r="AP28" i="4" s="1"/>
  <c r="AA27" i="4"/>
  <c r="AI27" i="4" s="1"/>
  <c r="AA26" i="4"/>
  <c r="AM26" i="4" s="1"/>
  <c r="AP26" i="4" s="1"/>
  <c r="AA25" i="4"/>
  <c r="AM25" i="4" s="1"/>
  <c r="AP25" i="4" s="1"/>
  <c r="AA24" i="4"/>
  <c r="AM24" i="4" s="1"/>
  <c r="AP24" i="4" s="1"/>
  <c r="AA23" i="4"/>
  <c r="AM23" i="4" s="1"/>
  <c r="AP23" i="4" s="1"/>
  <c r="AA22" i="4"/>
  <c r="AI22" i="4" s="1"/>
  <c r="AM22" i="4" s="1"/>
  <c r="AP22" i="4" s="1"/>
  <c r="AA21" i="4"/>
  <c r="AI21" i="4" s="1"/>
  <c r="AM21" i="4" s="1"/>
  <c r="AP21" i="4" s="1"/>
  <c r="AA20" i="4"/>
  <c r="AI20" i="4" s="1"/>
  <c r="AM20" i="4" s="1"/>
  <c r="AP20" i="4" s="1"/>
  <c r="AA19" i="4"/>
  <c r="AI19" i="4" s="1"/>
  <c r="AM19" i="4" s="1"/>
  <c r="AP19" i="4" s="1"/>
  <c r="AA18" i="4"/>
  <c r="AI18" i="4" s="1"/>
  <c r="AM18" i="4" s="1"/>
  <c r="AP18" i="4" s="1"/>
  <c r="AA17" i="4"/>
  <c r="AI17" i="4" s="1"/>
  <c r="AM17" i="4" s="1"/>
  <c r="AP17" i="4" s="1"/>
  <c r="AA16" i="4"/>
  <c r="AI16" i="4" s="1"/>
  <c r="AM16" i="4" s="1"/>
  <c r="AP16" i="4" s="1"/>
  <c r="AA15" i="4"/>
  <c r="AI15" i="4" s="1"/>
  <c r="AM15" i="4" s="1"/>
  <c r="AP15" i="4" s="1"/>
  <c r="AA14" i="4"/>
  <c r="AI14" i="4" s="1"/>
  <c r="AA13" i="4"/>
  <c r="AI13" i="4" s="1"/>
  <c r="AA12" i="4"/>
  <c r="AI12" i="4" s="1"/>
  <c r="AA11" i="4"/>
  <c r="AI11" i="4" s="1"/>
  <c r="AA10" i="4"/>
  <c r="AI10" i="4" s="1"/>
  <c r="AM10" i="4" s="1"/>
  <c r="AP10" i="4" s="1"/>
  <c r="AA9" i="4"/>
  <c r="AI9" i="4" s="1"/>
  <c r="AA8" i="4"/>
  <c r="AI8" i="4" s="1"/>
  <c r="AM8" i="4" s="1"/>
  <c r="AP8" i="4" s="1"/>
  <c r="AA7" i="4"/>
  <c r="AI7" i="4" s="1"/>
  <c r="AM7" i="4" s="1"/>
  <c r="AP7" i="4" s="1"/>
  <c r="AA6" i="4"/>
  <c r="AI6" i="4" s="1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6" i="4"/>
  <c r="AM6" i="4" l="1"/>
  <c r="AY6" i="4"/>
  <c r="AM65" i="4"/>
  <c r="AM70" i="4"/>
  <c r="AP70" i="4" s="1"/>
  <c r="AM121" i="4"/>
  <c r="AP121" i="4" s="1"/>
  <c r="AM46" i="4"/>
  <c r="AP46" i="4" s="1"/>
  <c r="AM94" i="4"/>
  <c r="AP94" i="4" s="1"/>
  <c r="AM38" i="4"/>
  <c r="AP38" i="4" s="1"/>
  <c r="AM78" i="4"/>
  <c r="AP78" i="4" s="1"/>
  <c r="AM62" i="4"/>
  <c r="AP62" i="4" s="1"/>
  <c r="AM40" i="4"/>
  <c r="AP40" i="4" s="1"/>
  <c r="AM59" i="4"/>
  <c r="AP59" i="4" s="1"/>
  <c r="AM48" i="4"/>
  <c r="AP48" i="4" s="1"/>
  <c r="AM58" i="4"/>
  <c r="AP58" i="4" s="1"/>
  <c r="AM120" i="4"/>
  <c r="AP120" i="4" s="1"/>
  <c r="AM118" i="4"/>
  <c r="AP118" i="4" s="1"/>
  <c r="AM123" i="4"/>
  <c r="AP123" i="4" s="1"/>
  <c r="AM63" i="4"/>
  <c r="AP63" i="4" s="1"/>
  <c r="AM74" i="4"/>
  <c r="AP74" i="4" s="1"/>
  <c r="AM31" i="4"/>
  <c r="AP31" i="4" s="1"/>
  <c r="AM76" i="4"/>
  <c r="AP76" i="4" s="1"/>
  <c r="AM124" i="4"/>
  <c r="AP124" i="4" s="1"/>
  <c r="AM99" i="4"/>
  <c r="AP99" i="4" s="1"/>
  <c r="AM112" i="4"/>
  <c r="AP112" i="4" s="1"/>
  <c r="AM53" i="4"/>
  <c r="AP53" i="4" s="1"/>
  <c r="AM116" i="4"/>
  <c r="AP116" i="4" s="1"/>
  <c r="AM64" i="4"/>
  <c r="AP64" i="4" s="1"/>
  <c r="AM102" i="4"/>
  <c r="AP102" i="4" s="1"/>
  <c r="AM77" i="4"/>
  <c r="AP77" i="4" s="1"/>
  <c r="AY14" i="4"/>
  <c r="AM14" i="4"/>
  <c r="AP14" i="4" s="1"/>
  <c r="AY86" i="4"/>
  <c r="AM86" i="4"/>
  <c r="AP86" i="4" s="1"/>
  <c r="AY110" i="4"/>
  <c r="AM110" i="4"/>
  <c r="AP110" i="4" s="1"/>
  <c r="AY27" i="4"/>
  <c r="AM27" i="4"/>
  <c r="AP27" i="4" s="1"/>
  <c r="AY51" i="4"/>
  <c r="AM51" i="4"/>
  <c r="AP51" i="4" s="1"/>
  <c r="AY87" i="4"/>
  <c r="AM87" i="4"/>
  <c r="AP87" i="4" s="1"/>
  <c r="AY52" i="4"/>
  <c r="AM52" i="4"/>
  <c r="AP52" i="4" s="1"/>
  <c r="AY88" i="4"/>
  <c r="AM88" i="4"/>
  <c r="AP88" i="4" s="1"/>
  <c r="AY30" i="4"/>
  <c r="AM30" i="4"/>
  <c r="AP30" i="4" s="1"/>
  <c r="AY90" i="4"/>
  <c r="AM90" i="4"/>
  <c r="AP90" i="4" s="1"/>
  <c r="AY67" i="4"/>
  <c r="AM67" i="4"/>
  <c r="AP67" i="4" s="1"/>
  <c r="AY32" i="4"/>
  <c r="AM32" i="4"/>
  <c r="AP32" i="4" s="1"/>
  <c r="AY68" i="4"/>
  <c r="AM68" i="4"/>
  <c r="AP68" i="4" s="1"/>
  <c r="AY9" i="4"/>
  <c r="AM9" i="4"/>
  <c r="AP9" i="4" s="1"/>
  <c r="AY33" i="4"/>
  <c r="AM33" i="4"/>
  <c r="AP33" i="4" s="1"/>
  <c r="AY11" i="4"/>
  <c r="AM11" i="4"/>
  <c r="AP11" i="4" s="1"/>
  <c r="AY83" i="4"/>
  <c r="AM83" i="4"/>
  <c r="AP83" i="4" s="1"/>
  <c r="AY107" i="4"/>
  <c r="AM107" i="4"/>
  <c r="AP107" i="4" s="1"/>
  <c r="AY12" i="4"/>
  <c r="AM12" i="4"/>
  <c r="AP12" i="4" s="1"/>
  <c r="AY36" i="4"/>
  <c r="AM36" i="4"/>
  <c r="AP36" i="4" s="1"/>
  <c r="AY108" i="4"/>
  <c r="AM108" i="4"/>
  <c r="AP108" i="4" s="1"/>
  <c r="AY13" i="4"/>
  <c r="AM13" i="4"/>
  <c r="AP13" i="4" s="1"/>
  <c r="AY49" i="4"/>
  <c r="AM49" i="4"/>
  <c r="AP49" i="4" s="1"/>
  <c r="AY85" i="4"/>
  <c r="AM85" i="4"/>
  <c r="AP85" i="4" s="1"/>
  <c r="AY109" i="4"/>
  <c r="AM109" i="4"/>
  <c r="AP109" i="4" s="1"/>
  <c r="BA11" i="4"/>
  <c r="BA51" i="4"/>
  <c r="BA33" i="4"/>
  <c r="BA12" i="4"/>
  <c r="BA68" i="4"/>
  <c r="BA109" i="4"/>
  <c r="BA110" i="4"/>
  <c r="BA87" i="4"/>
  <c r="BA32" i="4"/>
  <c r="BA88" i="4"/>
  <c r="BA19" i="4"/>
  <c r="BA27" i="4"/>
  <c r="BA35" i="4"/>
  <c r="BA43" i="4"/>
  <c r="BA59" i="4"/>
  <c r="BA67" i="4"/>
  <c r="BA75" i="4"/>
  <c r="BA83" i="4"/>
  <c r="BA91" i="4"/>
  <c r="BA99" i="4"/>
  <c r="BA107" i="4"/>
  <c r="BA115" i="4"/>
  <c r="BA20" i="4"/>
  <c r="BA28" i="4"/>
  <c r="BA36" i="4"/>
  <c r="BA44" i="4"/>
  <c r="BA52" i="4"/>
  <c r="BA60" i="4"/>
  <c r="BA76" i="4"/>
  <c r="BA84" i="4"/>
  <c r="BA92" i="4"/>
  <c r="BA108" i="4"/>
  <c r="BA116" i="4"/>
  <c r="BA13" i="4"/>
  <c r="BA21" i="4"/>
  <c r="BA29" i="4"/>
  <c r="BA37" i="4"/>
  <c r="BA53" i="4"/>
  <c r="BA69" i="4"/>
  <c r="BA77" i="4"/>
  <c r="BA85" i="4"/>
  <c r="BA93" i="4"/>
  <c r="BA117" i="4"/>
  <c r="BA14" i="4"/>
  <c r="BA22" i="4"/>
  <c r="BA30" i="4"/>
  <c r="BA38" i="4"/>
  <c r="BA54" i="4"/>
  <c r="BA70" i="4"/>
  <c r="BA78" i="4"/>
  <c r="BA86" i="4"/>
  <c r="BA94" i="4"/>
  <c r="BA118" i="4"/>
  <c r="BA7" i="4"/>
  <c r="BA15" i="4"/>
  <c r="BA31" i="4"/>
  <c r="BA39" i="4"/>
  <c r="BA55" i="4"/>
  <c r="BA71" i="4"/>
  <c r="BA95" i="4"/>
  <c r="BA111" i="4"/>
  <c r="BA119" i="4"/>
  <c r="BA8" i="4"/>
  <c r="BA16" i="4"/>
  <c r="BA40" i="4"/>
  <c r="BA56" i="4"/>
  <c r="BA72" i="4"/>
  <c r="BA96" i="4"/>
  <c r="BA104" i="4"/>
  <c r="BA112" i="4"/>
  <c r="BA120" i="4"/>
  <c r="BA9" i="4"/>
  <c r="BA17" i="4"/>
  <c r="BA41" i="4"/>
  <c r="BA49" i="4"/>
  <c r="BA57" i="4"/>
  <c r="BA65" i="4"/>
  <c r="BA73" i="4"/>
  <c r="BA89" i="4"/>
  <c r="BA97" i="4"/>
  <c r="BA105" i="4"/>
  <c r="BA113" i="4"/>
  <c r="BA121" i="4"/>
  <c r="AI34" i="4"/>
  <c r="BA10" i="4"/>
  <c r="BA18" i="4"/>
  <c r="BA34" i="4"/>
  <c r="BA42" i="4"/>
  <c r="BA50" i="4"/>
  <c r="BA58" i="4"/>
  <c r="BA66" i="4"/>
  <c r="BA74" i="4"/>
  <c r="BA90" i="4"/>
  <c r="BA98" i="4"/>
  <c r="BA106" i="4"/>
  <c r="BA114" i="4"/>
  <c r="AY19" i="4"/>
  <c r="AY35" i="4"/>
  <c r="AY59" i="4"/>
  <c r="AY115" i="4"/>
  <c r="AY20" i="4"/>
  <c r="AY28" i="4"/>
  <c r="AY44" i="4"/>
  <c r="AY60" i="4"/>
  <c r="AY76" i="4"/>
  <c r="AY84" i="4"/>
  <c r="AY92" i="4"/>
  <c r="AY116" i="4"/>
  <c r="AY91" i="4"/>
  <c r="AY21" i="4"/>
  <c r="AY29" i="4"/>
  <c r="AY37" i="4"/>
  <c r="AY53" i="4"/>
  <c r="AY69" i="4"/>
  <c r="AY77" i="4"/>
  <c r="AY93" i="4"/>
  <c r="AY117" i="4"/>
  <c r="AY43" i="4"/>
  <c r="AY75" i="4"/>
  <c r="AY22" i="4"/>
  <c r="AY38" i="4"/>
  <c r="AY54" i="4"/>
  <c r="AY70" i="4"/>
  <c r="AY78" i="4"/>
  <c r="AY94" i="4"/>
  <c r="AY118" i="4"/>
  <c r="AY15" i="4"/>
  <c r="AY71" i="4"/>
  <c r="AY8" i="4"/>
  <c r="AY16" i="4"/>
  <c r="AY40" i="4"/>
  <c r="AY56" i="4"/>
  <c r="AY72" i="4"/>
  <c r="AY96" i="4"/>
  <c r="AY104" i="4"/>
  <c r="AY112" i="4"/>
  <c r="AY120" i="4"/>
  <c r="AY31" i="4"/>
  <c r="AY111" i="4"/>
  <c r="AY17" i="4"/>
  <c r="AY41" i="4"/>
  <c r="AY57" i="4"/>
  <c r="AY65" i="4"/>
  <c r="AY73" i="4"/>
  <c r="AY89" i="4"/>
  <c r="AY97" i="4"/>
  <c r="AY105" i="4"/>
  <c r="AY113" i="4"/>
  <c r="AY121" i="4"/>
  <c r="AY99" i="4"/>
  <c r="AY7" i="4"/>
  <c r="AY39" i="4"/>
  <c r="AY55" i="4"/>
  <c r="AY95" i="4"/>
  <c r="AY119" i="4"/>
  <c r="AY10" i="4"/>
  <c r="AY18" i="4"/>
  <c r="AY42" i="4"/>
  <c r="AY50" i="4"/>
  <c r="AY58" i="4"/>
  <c r="AY66" i="4"/>
  <c r="AY74" i="4"/>
  <c r="AY98" i="4"/>
  <c r="AY106" i="4"/>
  <c r="AY114" i="4"/>
  <c r="W14" i="18" l="1"/>
  <c r="X16" i="18"/>
  <c r="W16" i="18"/>
  <c r="X20" i="18"/>
  <c r="W15" i="18"/>
  <c r="W20" i="18"/>
  <c r="AP65" i="4"/>
  <c r="AP6" i="4"/>
  <c r="AY34" i="4"/>
  <c r="AM34" i="4"/>
  <c r="W5" i="18" s="1"/>
  <c r="X17" i="18" l="1"/>
  <c r="W29" i="18"/>
  <c r="X12" i="18"/>
  <c r="W19" i="18"/>
  <c r="X24" i="18"/>
  <c r="X4" i="18"/>
  <c r="X25" i="18"/>
  <c r="X27" i="18"/>
  <c r="W24" i="18"/>
  <c r="X29" i="18"/>
  <c r="W25" i="18"/>
  <c r="W6" i="18"/>
  <c r="W3" i="18"/>
  <c r="W26" i="18"/>
  <c r="X11" i="18"/>
  <c r="W27" i="18"/>
  <c r="W18" i="18"/>
  <c r="X9" i="18"/>
  <c r="X19" i="18"/>
  <c r="X5" i="18"/>
  <c r="W17" i="18"/>
  <c r="X26" i="18"/>
  <c r="W10" i="18"/>
  <c r="W7" i="18"/>
  <c r="W8" i="18"/>
  <c r="W12" i="18"/>
  <c r="X8" i="18"/>
  <c r="W13" i="18"/>
  <c r="W28" i="18"/>
  <c r="X6" i="18"/>
  <c r="X10" i="18"/>
  <c r="X7" i="18"/>
  <c r="W4" i="18"/>
  <c r="X18" i="18"/>
  <c r="W9" i="18"/>
  <c r="X14" i="18"/>
  <c r="X28" i="18"/>
  <c r="W11" i="18"/>
  <c r="X15" i="18"/>
  <c r="X13" i="18"/>
  <c r="X3" i="18"/>
  <c r="AP34" i="4"/>
</calcChain>
</file>

<file path=xl/sharedStrings.xml><?xml version="1.0" encoding="utf-8"?>
<sst xmlns="http://schemas.openxmlformats.org/spreadsheetml/2006/main" count="3728" uniqueCount="1108">
  <si>
    <t>`</t>
  </si>
  <si>
    <t>absolute values</t>
  </si>
  <si>
    <t>Dipole</t>
  </si>
  <si>
    <t>Quad</t>
  </si>
  <si>
    <t>Iron and Copper</t>
  </si>
  <si>
    <t>Electrical Parameters</t>
  </si>
  <si>
    <t>Dipole Parameters</t>
  </si>
  <si>
    <t>table index</t>
  </si>
  <si>
    <t>New index</t>
  </si>
  <si>
    <t>Element name</t>
  </si>
  <si>
    <t>Type</t>
  </si>
  <si>
    <t>S-Position</t>
  </si>
  <si>
    <t>Length</t>
  </si>
  <si>
    <t>Momentum</t>
  </si>
  <si>
    <t>B-field</t>
  </si>
  <si>
    <t>B-integral</t>
  </si>
  <si>
    <t>Bd-angle</t>
  </si>
  <si>
    <t>Bd-Radius</t>
  </si>
  <si>
    <t>Sagitta</t>
  </si>
  <si>
    <t>Gradient</t>
  </si>
  <si>
    <t>L</t>
  </si>
  <si>
    <t>NI</t>
  </si>
  <si>
    <t>Power Supply</t>
  </si>
  <si>
    <t>Density</t>
  </si>
  <si>
    <t>(m)</t>
  </si>
  <si>
    <t>(MeV)</t>
  </si>
  <si>
    <t>(T)</t>
  </si>
  <si>
    <t>(T-m)</t>
  </si>
  <si>
    <t>(degrees)</t>
  </si>
  <si>
    <t>(cm)</t>
  </si>
  <si>
    <t>(T/m)</t>
  </si>
  <si>
    <t>(mH)</t>
  </si>
  <si>
    <t>kA-turns</t>
  </si>
  <si>
    <t>(V)</t>
  </si>
  <si>
    <t>(A)</t>
  </si>
  <si>
    <t>A/mm^2</t>
  </si>
  <si>
    <t>New Configuration</t>
  </si>
  <si>
    <t>Channel</t>
  </si>
  <si>
    <t>Rack</t>
  </si>
  <si>
    <t>AC outlet / Breaker</t>
  </si>
  <si>
    <t>V</t>
  </si>
  <si>
    <t>A</t>
  </si>
  <si>
    <t>Cable Size</t>
  </si>
  <si>
    <t>Diode</t>
  </si>
  <si>
    <t>W</t>
  </si>
  <si>
    <t>Pole</t>
  </si>
  <si>
    <t>VAC</t>
  </si>
  <si>
    <t>IAC</t>
  </si>
  <si>
    <t>I  Per Circuit</t>
  </si>
  <si>
    <t>Positive/Red Lead</t>
  </si>
  <si>
    <t>Max Volts</t>
  </si>
  <si>
    <t>Voltage Overhead</t>
  </si>
  <si>
    <t>Max Current</t>
  </si>
  <si>
    <t>Current Overhead</t>
  </si>
  <si>
    <t>IP Address</t>
  </si>
  <si>
    <t>Column111</t>
  </si>
  <si>
    <t>Column110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</si>
  <si>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</si>
  <si>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</si>
  <si>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</si>
  <si>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</si>
  <si>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</si>
  <si>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</si>
  <si>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</si>
  <si>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</si>
  <si>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</si>
  <si>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</si>
  <si>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</si>
  <si>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</si>
  <si>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</si>
  <si>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</si>
  <si>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</si>
  <si>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</si>
  <si>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</si>
  <si>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</si>
  <si>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</si>
  <si>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</si>
  <si>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</si>
  <si>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</si>
  <si>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</si>
  <si>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</si>
  <si>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</si>
  <si>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</si>
  <si>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</si>
  <si>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Column282</t>
  </si>
  <si>
    <t>Column29</t>
  </si>
  <si>
    <t>Column30</t>
  </si>
  <si>
    <t>Column31</t>
  </si>
  <si>
    <t>Column315</t>
  </si>
  <si>
    <t>Column314</t>
  </si>
  <si>
    <t>Column313</t>
  </si>
  <si>
    <t>Column3135</t>
  </si>
  <si>
    <t>Column3136</t>
  </si>
  <si>
    <t>Column3133</t>
  </si>
  <si>
    <t>Column31332</t>
  </si>
  <si>
    <t>Column3134</t>
  </si>
  <si>
    <t>Column3132</t>
  </si>
  <si>
    <t>Column31322</t>
  </si>
  <si>
    <t>Column312</t>
  </si>
  <si>
    <t>Column3123</t>
  </si>
  <si>
    <t>Column3122</t>
  </si>
  <si>
    <t>Column31223</t>
  </si>
  <si>
    <t>Column31222</t>
  </si>
  <si>
    <t>Column312222</t>
  </si>
  <si>
    <t>H-dip-4</t>
  </si>
  <si>
    <t>MD1DIP01</t>
  </si>
  <si>
    <t>TDK Z+ 20-10 ?</t>
  </si>
  <si>
    <t>SX-T1R1N</t>
  </si>
  <si>
    <t>L0E.B750.5.20A</t>
  </si>
  <si>
    <t>172.18.8.99_Port_15</t>
  </si>
  <si>
    <t>MD2DIP01</t>
  </si>
  <si>
    <t>TDK Z+ 10-20</t>
  </si>
  <si>
    <t>172.18.8.99_Port_1</t>
  </si>
  <si>
    <t>MD2QUA02</t>
  </si>
  <si>
    <t>172.18.8.99_Port_2</t>
  </si>
  <si>
    <t>MD2QUA03</t>
  </si>
  <si>
    <t>172.18.8.99_Port_3</t>
  </si>
  <si>
    <t>MD2QUA04</t>
  </si>
  <si>
    <t>172.18.8.99_Port_4</t>
  </si>
  <si>
    <t>MD2QUA05</t>
  </si>
  <si>
    <t>172.18.8.99_Port_5</t>
  </si>
  <si>
    <t>MD2QUA06</t>
  </si>
  <si>
    <t>172.18.8.99_Port_6</t>
  </si>
  <si>
    <t>MD2QUA07</t>
  </si>
  <si>
    <t>172.18.8.99_Port_7</t>
  </si>
  <si>
    <t>MD2QUA08</t>
  </si>
  <si>
    <t>172.18.8.99_Port_8</t>
  </si>
  <si>
    <t>MD2CRH03</t>
  </si>
  <si>
    <t>SigmaPhi 12Ch.</t>
  </si>
  <si>
    <t xml:space="preserve"> #20_Ch1</t>
  </si>
  <si>
    <t>L0E.R751</t>
  </si>
  <si>
    <t>L0E.B750.30.20A</t>
  </si>
  <si>
    <t>172.18.51.113_Port_1</t>
  </si>
  <si>
    <t>MD2CRV02</t>
  </si>
  <si>
    <t xml:space="preserve"> #20_Ch2</t>
  </si>
  <si>
    <t>172.18.51.113_Port_2</t>
  </si>
  <si>
    <t>MD2CRH06</t>
  </si>
  <si>
    <t xml:space="preserve"> #20_Ch7</t>
  </si>
  <si>
    <t>172.18.51.113_Port_7</t>
  </si>
  <si>
    <t>MD2CRV07</t>
  </si>
  <si>
    <t xml:space="preserve"> #20_Ch8</t>
  </si>
  <si>
    <t>172.18.51.113_Port_8</t>
  </si>
  <si>
    <t>MD2CRH08</t>
  </si>
  <si>
    <t xml:space="preserve"> #20_Ch9</t>
  </si>
  <si>
    <t>172.18.51.113_Port_9</t>
  </si>
  <si>
    <t>MD2CRH05</t>
  </si>
  <si>
    <t xml:space="preserve"> #19_Ch1</t>
  </si>
  <si>
    <t>L0E.R750</t>
  </si>
  <si>
    <t>172.18.51.119_Port_1</t>
  </si>
  <si>
    <t>MD2CRV04</t>
  </si>
  <si>
    <t xml:space="preserve"> #19_Ch2</t>
  </si>
  <si>
    <t>172.18.51.119_Port_2</t>
  </si>
  <si>
    <t>MD2QUA09</t>
  </si>
  <si>
    <t>GENH8-90</t>
  </si>
  <si>
    <t>SX-Dump Rack</t>
  </si>
  <si>
    <t>L0E.B749.12.20A</t>
  </si>
  <si>
    <t>172.18.8.101_Port_7</t>
  </si>
  <si>
    <t>MD2QUA10</t>
  </si>
  <si>
    <t>172.18.8.101_Port_8</t>
  </si>
  <si>
    <t>MD2CRH09</t>
  </si>
  <si>
    <t>172.18.8.101_Port_9</t>
  </si>
  <si>
    <t>MD2RST01</t>
  </si>
  <si>
    <t>GENH20-76</t>
  </si>
  <si>
    <t>L0E.R703</t>
  </si>
  <si>
    <t>L0E.B28.22.20A</t>
  </si>
  <si>
    <t>TBD</t>
  </si>
  <si>
    <t>MS1CRV01</t>
  </si>
  <si>
    <t>V-cor-2</t>
  </si>
  <si>
    <t xml:space="preserve"> #20_Ch10</t>
  </si>
  <si>
    <t>172.18.51.120_Port_10</t>
  </si>
  <si>
    <t>MS1CRV02</t>
  </si>
  <si>
    <t xml:space="preserve"> #20_Ch4</t>
  </si>
  <si>
    <t>172.18.51.120_Port_4</t>
  </si>
  <si>
    <t>MS1CRV03</t>
  </si>
  <si>
    <t xml:space="preserve"> #20_Ch5</t>
  </si>
  <si>
    <t>172.18.51.120_Port_5</t>
  </si>
  <si>
    <t>MS1CRV04</t>
  </si>
  <si>
    <t xml:space="preserve"> #20_Ch6</t>
  </si>
  <si>
    <t>172.18.51.120_Port_6</t>
  </si>
  <si>
    <t>MS1DIP01</t>
  </si>
  <si>
    <t>H-common</t>
  </si>
  <si>
    <t>GENH15-220</t>
  </si>
  <si>
    <t>SX-T1R1S</t>
  </si>
  <si>
    <t>L0E.B749.1,3.20A</t>
  </si>
  <si>
    <t>172.18.8.89_Port_2</t>
  </si>
  <si>
    <t>MS1DIP02</t>
  </si>
  <si>
    <t>H-dip-1</t>
  </si>
  <si>
    <t>172.18.8.89_Port_3</t>
  </si>
  <si>
    <t>MS1DIP03</t>
  </si>
  <si>
    <t>GENH12.5-120</t>
  </si>
  <si>
    <t>SX-T2R1S</t>
  </si>
  <si>
    <t>L0E.B749.5,7.20A</t>
  </si>
  <si>
    <t>172.18.8.91_Port_15</t>
  </si>
  <si>
    <t>MS1DIP04</t>
  </si>
  <si>
    <t>172.18.8.91_Port_14</t>
  </si>
  <si>
    <t>MS1DIP05</t>
  </si>
  <si>
    <t>SX-T2R2S</t>
  </si>
  <si>
    <t>L0E.B749.17,19.20A</t>
  </si>
  <si>
    <t>172.18.8.91_Port_9</t>
  </si>
  <si>
    <t>MS1DIP06</t>
  </si>
  <si>
    <t>SX-T3R2S</t>
  </si>
  <si>
    <t>L0E.B749.9,11.20A</t>
  </si>
  <si>
    <t>172.18.8.90_port_12</t>
  </si>
  <si>
    <t>MS1DIP07</t>
  </si>
  <si>
    <t>172.18.8.90_Port_13</t>
  </si>
  <si>
    <t>MS1DIP08</t>
  </si>
  <si>
    <t>172.18.8.90_Port_14</t>
  </si>
  <si>
    <t>MS1QUA01</t>
  </si>
  <si>
    <t>Quad-1-A</t>
  </si>
  <si>
    <t xml:space="preserve"> #20_Ch3</t>
  </si>
  <si>
    <t>172.18.51.120_Port_3</t>
  </si>
  <si>
    <t>MS1QUA02</t>
  </si>
  <si>
    <t>TDK Z+ 20-10</t>
  </si>
  <si>
    <t>SX-T1R2S</t>
  </si>
  <si>
    <t>L0E.B749.2.20A</t>
  </si>
  <si>
    <t>172.18.8.89_Port_13</t>
  </si>
  <si>
    <t>MS1QUA03</t>
  </si>
  <si>
    <t>172.18.8.89_Port_12</t>
  </si>
  <si>
    <t>MS1QUA04</t>
  </si>
  <si>
    <t>172.18.8.91_Port_13</t>
  </si>
  <si>
    <t>MS1QUA05</t>
  </si>
  <si>
    <t>SX-T2R2N</t>
  </si>
  <si>
    <t>L0E.B750.3.20A</t>
  </si>
  <si>
    <t>172.18.8.100_Port_5</t>
  </si>
  <si>
    <t>MS1QUA06</t>
  </si>
  <si>
    <t>SX-T3R1S</t>
  </si>
  <si>
    <t>L0E.B749.8.20A</t>
  </si>
  <si>
    <t>172.18.8.90_Port_1</t>
  </si>
  <si>
    <t>MS1QUA07</t>
  </si>
  <si>
    <t>172.18.8.90_Port_2</t>
  </si>
  <si>
    <t>MS1QUA08</t>
  </si>
  <si>
    <t xml:space="preserve"> #20_Ch12</t>
  </si>
  <si>
    <t>172.18.51.120_Port_12</t>
  </si>
  <si>
    <t>MS2CRV01</t>
  </si>
  <si>
    <t xml:space="preserve"> #21_Ch1</t>
  </si>
  <si>
    <t>L0E.B750.36.20A</t>
  </si>
  <si>
    <t>MS2CRV02</t>
  </si>
  <si>
    <t xml:space="preserve"> #21_Ch2</t>
  </si>
  <si>
    <t>MS2CRV03</t>
  </si>
  <si>
    <t xml:space="preserve"> #21_Ch3</t>
  </si>
  <si>
    <t>172.18.51.113_Port_3</t>
  </si>
  <si>
    <t>MS2CRV04</t>
  </si>
  <si>
    <t xml:space="preserve"> #21_Ch4</t>
  </si>
  <si>
    <t>172.18.51.113_Port_4</t>
  </si>
  <si>
    <t>MS2DIP01</t>
  </si>
  <si>
    <t>Septum-1</t>
  </si>
  <si>
    <t>GENH8-300</t>
  </si>
  <si>
    <t>4/0</t>
  </si>
  <si>
    <t>172.18.8.89_Port_1</t>
  </si>
  <si>
    <t>MS2DIP02</t>
  </si>
  <si>
    <t>172.18.8.99_Port_9</t>
  </si>
  <si>
    <t>MS2DIP03</t>
  </si>
  <si>
    <t>GENH10-240</t>
  </si>
  <si>
    <t>L0E.B749.13,15.20A</t>
  </si>
  <si>
    <t>172.18.8.89_Port_14</t>
  </si>
  <si>
    <t>MS2DIP04</t>
  </si>
  <si>
    <t>H-dip-2</t>
  </si>
  <si>
    <t>GENH40-250</t>
  </si>
  <si>
    <t>L0E.B749.31,33,35.20A</t>
  </si>
  <si>
    <t>172.18.8.91_Port_12</t>
  </si>
  <si>
    <t>MS2DIP05</t>
  </si>
  <si>
    <t>172.18.8.91_Port_10</t>
  </si>
  <si>
    <t>MS2DIP06</t>
  </si>
  <si>
    <t>172.18.8.91_Port_16</t>
  </si>
  <si>
    <t>MS2DIP07</t>
  </si>
  <si>
    <t>172.18.8.91_Port_11</t>
  </si>
  <si>
    <t>MS2DIP08</t>
  </si>
  <si>
    <t>L0E.B749.21,23.20A</t>
  </si>
  <si>
    <t>172.18.8.90_Port_15</t>
  </si>
  <si>
    <t>MS2DIP09</t>
  </si>
  <si>
    <t>172.18.8.90_Port_3</t>
  </si>
  <si>
    <t>MS2DIP10</t>
  </si>
  <si>
    <t>172.18.8.90_Port_16</t>
  </si>
  <si>
    <t>MS2QUA01</t>
  </si>
  <si>
    <t>172.18.8.89_Port_11</t>
  </si>
  <si>
    <t>MS2QUA02</t>
  </si>
  <si>
    <t>172.18.8.89_Port_10</t>
  </si>
  <si>
    <t>MS2QUA03</t>
  </si>
  <si>
    <t>172.18.8.89_Port_9</t>
  </si>
  <si>
    <t>MS2QUA04</t>
  </si>
  <si>
    <t xml:space="preserve"> #20_Ch11</t>
  </si>
  <si>
    <t>172.18.51.120_Port_11</t>
  </si>
  <si>
    <t>MS2QUA05</t>
  </si>
  <si>
    <t>Quad-1-W</t>
  </si>
  <si>
    <t>SX-T2R1N</t>
  </si>
  <si>
    <t>172.18.8.100_Port_1</t>
  </si>
  <si>
    <t>MS2QUA06</t>
  </si>
  <si>
    <t>172.18.8.90_Port_4</t>
  </si>
  <si>
    <t>MS2QUA07</t>
  </si>
  <si>
    <t>172.18.8.90_Port_5</t>
  </si>
  <si>
    <t>MS2QUA08</t>
  </si>
  <si>
    <t>GENH30-25</t>
  </si>
  <si>
    <t>172.18.8.90_Port_7</t>
  </si>
  <si>
    <t>MS3CRV01</t>
  </si>
  <si>
    <t>V-cor-1</t>
  </si>
  <si>
    <t xml:space="preserve"> #21_Ch5</t>
  </si>
  <si>
    <t>172.18.51.113_Port_5</t>
  </si>
  <si>
    <t>MS3CRV02</t>
  </si>
  <si>
    <t xml:space="preserve"> #21_Ch6</t>
  </si>
  <si>
    <t>172.18.51.113_Port_6</t>
  </si>
  <si>
    <t>MS3CRV03</t>
  </si>
  <si>
    <t xml:space="preserve"> #21_Ch7</t>
  </si>
  <si>
    <t>MS3CRV04</t>
  </si>
  <si>
    <t xml:space="preserve"> #21_Ch8</t>
  </si>
  <si>
    <t>MS3DIP01</t>
  </si>
  <si>
    <t>2/0</t>
  </si>
  <si>
    <t>172.18.8.89_Port_7</t>
  </si>
  <si>
    <t>MS3DIP02</t>
  </si>
  <si>
    <t>H-dip-3</t>
  </si>
  <si>
    <t>GENH20-165</t>
  </si>
  <si>
    <t>172.18.8.100_Port_3</t>
  </si>
  <si>
    <t>MS3DIP03</t>
  </si>
  <si>
    <t>172.18.8.100_Port_8</t>
  </si>
  <si>
    <t>MS3DIP04</t>
  </si>
  <si>
    <t>172.18.8.90_Port_8</t>
  </si>
  <si>
    <t>MS3QUA01</t>
  </si>
  <si>
    <t>172.18.8.89_Port_8</t>
  </si>
  <si>
    <t>MS3QUA02</t>
  </si>
  <si>
    <t>GENH6-200</t>
  </si>
  <si>
    <t>172.18.8.89_Port_15</t>
  </si>
  <si>
    <t>MS3QUA03</t>
  </si>
  <si>
    <t>172.18.8.89_Port_16</t>
  </si>
  <si>
    <t>MS3QUA04</t>
  </si>
  <si>
    <t>GENH8-180</t>
  </si>
  <si>
    <t>172.18.8.100_Port_9</t>
  </si>
  <si>
    <t>MS3QUA05</t>
  </si>
  <si>
    <t>172.18.8.100_Port_12</t>
  </si>
  <si>
    <t>MS3QUA06</t>
  </si>
  <si>
    <t>172.18.8.100_Port_6</t>
  </si>
  <si>
    <t>MS3QUA07</t>
  </si>
  <si>
    <t>SX-T3R1N</t>
  </si>
  <si>
    <t>L0E.B750.1</t>
  </si>
  <si>
    <t>172.18.8.101_Port_1</t>
  </si>
  <si>
    <t>MS3QUA08</t>
  </si>
  <si>
    <t>172.18.8.100_Port_7</t>
  </si>
  <si>
    <t>MS4CRV01</t>
  </si>
  <si>
    <t xml:space="preserve"> #21_Ch9</t>
  </si>
  <si>
    <t>MS4CRV02</t>
  </si>
  <si>
    <t xml:space="preserve"> #21_Ch10</t>
  </si>
  <si>
    <t>172.18.51.113_Port_10</t>
  </si>
  <si>
    <t>MS4CRV03</t>
  </si>
  <si>
    <t xml:space="preserve"> #21_Ch11</t>
  </si>
  <si>
    <t>172.18.51.113_Port_11</t>
  </si>
  <si>
    <t>MS4CRV04</t>
  </si>
  <si>
    <t xml:space="preserve"> #21_Ch12</t>
  </si>
  <si>
    <t>172.18.51.113_Port_12</t>
  </si>
  <si>
    <t>MS4DIP01</t>
  </si>
  <si>
    <t>Septum-2</t>
  </si>
  <si>
    <t>0.320   1</t>
  </si>
  <si>
    <t>GENH12.5-800</t>
  </si>
  <si>
    <t>SX-T1R2N</t>
  </si>
  <si>
    <t>// 4/0</t>
  </si>
  <si>
    <t>// 400</t>
  </si>
  <si>
    <t>172.18.8.99_Port_10</t>
  </si>
  <si>
    <t>MS4DIP02</t>
  </si>
  <si>
    <t>H-dip-5</t>
  </si>
  <si>
    <t>L0E.B750.21,23</t>
  </si>
  <si>
    <t>172.18.8.99_Port_12</t>
  </si>
  <si>
    <t>MS4DIP03</t>
  </si>
  <si>
    <t>GENH20-250</t>
  </si>
  <si>
    <t>L0E.B750.8,10,12.30A</t>
  </si>
  <si>
    <t>172.18.8.100_Port_4</t>
  </si>
  <si>
    <t>MS4DIP04</t>
  </si>
  <si>
    <t>172.18.8.100_Port_10</t>
  </si>
  <si>
    <t>MS4DIP05</t>
  </si>
  <si>
    <t>L0E.B750.9,11</t>
  </si>
  <si>
    <t>172.18.8.101_Port_2</t>
  </si>
  <si>
    <t>MS4DIP06</t>
  </si>
  <si>
    <t>172.18.8.101_Port_3</t>
  </si>
  <si>
    <t>MS4QUA01</t>
  </si>
  <si>
    <t>172.18.8.99_Port_13</t>
  </si>
  <si>
    <t>MS4QUA02</t>
  </si>
  <si>
    <t>172.18.8.99_Port_14</t>
  </si>
  <si>
    <t>MS4QUA03</t>
  </si>
  <si>
    <t>GENH10-500</t>
  </si>
  <si>
    <t>172.18.8.99_Port_11</t>
  </si>
  <si>
    <t>MS4QUA04</t>
  </si>
  <si>
    <t>Quad-2-W</t>
  </si>
  <si>
    <t>L0E.B750.13,15</t>
  </si>
  <si>
    <t>172.18.8.100_Port_2</t>
  </si>
  <si>
    <t>MS4QUA05</t>
  </si>
  <si>
    <t>172.18.8.100_Port_11</t>
  </si>
  <si>
    <t>MS4QUA06</t>
  </si>
  <si>
    <t>172.18.8.101_Port_4</t>
  </si>
  <si>
    <t>MS4QUA07</t>
  </si>
  <si>
    <t>172.18.8.101_Port_5</t>
  </si>
  <si>
    <t>MS4QUA08</t>
  </si>
  <si>
    <t>172.18.8.101_Port_6</t>
  </si>
  <si>
    <t>Moxa 1</t>
  </si>
  <si>
    <t>172.18.8.89</t>
  </si>
  <si>
    <t>Moxa 2</t>
  </si>
  <si>
    <t>172.18.8.90</t>
  </si>
  <si>
    <t>Moxa 3</t>
  </si>
  <si>
    <t>172.18.8.91</t>
  </si>
  <si>
    <t>Moxa 4</t>
  </si>
  <si>
    <t>172.18.8.99</t>
  </si>
  <si>
    <t>Moxa 5</t>
  </si>
  <si>
    <t>172.18.8.100</t>
  </si>
  <si>
    <t>Moxa 6</t>
  </si>
  <si>
    <t>172.18.8.101</t>
  </si>
  <si>
    <t>MR1CRV01</t>
  </si>
  <si>
    <t xml:space="preserve"> 22Ch.1</t>
  </si>
  <si>
    <t>L0E.B765</t>
  </si>
  <si>
    <t>L0E.B753.10.20A</t>
  </si>
  <si>
    <t>172.18.51.116_Port_1</t>
  </si>
  <si>
    <t>MR1CRV02</t>
  </si>
  <si>
    <t xml:space="preserve"> 22Ch.2</t>
  </si>
  <si>
    <t>172.18.51.116_Port_2</t>
  </si>
  <si>
    <t>MR1CRV03</t>
  </si>
  <si>
    <t xml:space="preserve"> 22Ch.3</t>
  </si>
  <si>
    <t>172.18.51.116_Port_3</t>
  </si>
  <si>
    <t>MR1CRV04</t>
  </si>
  <si>
    <t xml:space="preserve"> 22Ch.4</t>
  </si>
  <si>
    <t>172.18.51.116_Port_4</t>
  </si>
  <si>
    <t>MR1DIP01</t>
  </si>
  <si>
    <t>RX-T1R1S</t>
  </si>
  <si>
    <t>L0E.B751.7,9.20A</t>
  </si>
  <si>
    <t>172.18.8.95_Port_5</t>
  </si>
  <si>
    <t>MR1DIP02</t>
  </si>
  <si>
    <t>172.18.8.95_Port_3</t>
  </si>
  <si>
    <t>MR1DIP03</t>
  </si>
  <si>
    <t>RX-T2R1S</t>
  </si>
  <si>
    <t>L0E.B751.15,17.20A</t>
  </si>
  <si>
    <t>172.18.8.96_Port_8</t>
  </si>
  <si>
    <t>MR1DIP04</t>
  </si>
  <si>
    <t>L0E.B753.3.20A</t>
  </si>
  <si>
    <t>172.18.8.96_Port_7</t>
  </si>
  <si>
    <t>MR1DIP05</t>
  </si>
  <si>
    <t>RX-T2R2S</t>
  </si>
  <si>
    <t>172.18.8.96_Port_5</t>
  </si>
  <si>
    <t>MR1DIP06</t>
  </si>
  <si>
    <t>172.18.8.96_Port_4</t>
  </si>
  <si>
    <t>MR1DIP07</t>
  </si>
  <si>
    <t>RX-T3R2S</t>
  </si>
  <si>
    <t>L0E.B751.23,25.20A</t>
  </si>
  <si>
    <t>172.18.8.98_Port_2</t>
  </si>
  <si>
    <t>MR1DIP08</t>
  </si>
  <si>
    <t>172.18.8.98_Port_1</t>
  </si>
  <si>
    <t>MR1DIP99</t>
  </si>
  <si>
    <t>Under MLC BL</t>
  </si>
  <si>
    <t>L0E.B703.35.20A</t>
  </si>
  <si>
    <t>172.18.8.95_Port_16</t>
  </si>
  <si>
    <t>MR1QUA01</t>
  </si>
  <si>
    <t>RX-T1R2S</t>
  </si>
  <si>
    <t>L0E.B751.1.20A</t>
  </si>
  <si>
    <t>172.18.8.95_Port_6</t>
  </si>
  <si>
    <t>MR1QUA02</t>
  </si>
  <si>
    <t xml:space="preserve"> 22Ch.5</t>
  </si>
  <si>
    <t>172.18.51.116_Port_5</t>
  </si>
  <si>
    <t>MR1QUA03</t>
  </si>
  <si>
    <t xml:space="preserve"> 22Ch.6</t>
  </si>
  <si>
    <t>172.18.51.116_Port_6</t>
  </si>
  <si>
    <t>MR1QUA04</t>
  </si>
  <si>
    <t>L0E.B751.3.20A</t>
  </si>
  <si>
    <t>172.18.8.96_Port_9</t>
  </si>
  <si>
    <t>MR1QUA05</t>
  </si>
  <si>
    <t>172.18.8.96_Port_10</t>
  </si>
  <si>
    <t>MR1QUA06</t>
  </si>
  <si>
    <t>RX-T3R1S</t>
  </si>
  <si>
    <t>L0E.B751.5.20A</t>
  </si>
  <si>
    <t>172.18.8.98_Port_8</t>
  </si>
  <si>
    <t>MR1QUA07</t>
  </si>
  <si>
    <t>172.18.8.98_Port_9</t>
  </si>
  <si>
    <t>MR1QUA08</t>
  </si>
  <si>
    <t>172.18.8.98_Port_10</t>
  </si>
  <si>
    <t>MR2CRV01</t>
  </si>
  <si>
    <t xml:space="preserve"> 22Ch.11</t>
  </si>
  <si>
    <t>172.18.51.116_Port_11</t>
  </si>
  <si>
    <t>MR2CRV02</t>
  </si>
  <si>
    <t xml:space="preserve"> 22Ch.10</t>
  </si>
  <si>
    <t>172.18.51.116_Port_10</t>
  </si>
  <si>
    <t>MR2CRV03</t>
  </si>
  <si>
    <t xml:space="preserve"> 22Ch.9</t>
  </si>
  <si>
    <t>172.18.51.116_Port_9</t>
  </si>
  <si>
    <t>MR2CRV04</t>
  </si>
  <si>
    <t xml:space="preserve"> 22Ch.8</t>
  </si>
  <si>
    <t>172.18.51.116_Port_8</t>
  </si>
  <si>
    <t>MR2DIP01</t>
  </si>
  <si>
    <t>L0E.B751.11,13.20A</t>
  </si>
  <si>
    <t>172.18.8.95_Port_2</t>
  </si>
  <si>
    <t>MR2DIP02</t>
  </si>
  <si>
    <t>172.18.8.95_Port_8</t>
  </si>
  <si>
    <t>MR2DIP03</t>
  </si>
  <si>
    <t>172.18.8.95_Port_12</t>
  </si>
  <si>
    <t>MR2DIP04</t>
  </si>
  <si>
    <t>172.18.8.96_Port_6</t>
  </si>
  <si>
    <t>MR2DIP05</t>
  </si>
  <si>
    <t>RX-T2R1N</t>
  </si>
  <si>
    <t>L0E.B753.17,19.20A</t>
  </si>
  <si>
    <t>172.18.8.103_Port_3</t>
  </si>
  <si>
    <t>MR2DIP06</t>
  </si>
  <si>
    <t>172.18.8.96_Port_2</t>
  </si>
  <si>
    <t>MR2DIP07</t>
  </si>
  <si>
    <t>172.18.8.96_Port_1</t>
  </si>
  <si>
    <t>MR2DIP08</t>
  </si>
  <si>
    <t>172.18.8.98_Port_3</t>
  </si>
  <si>
    <t>MR2DIP09</t>
  </si>
  <si>
    <t>172.18.8.98_Port_13</t>
  </si>
  <si>
    <t>MR2DIP10</t>
  </si>
  <si>
    <t>172.18.8.98_Port_7</t>
  </si>
  <si>
    <t>MR2QUA01</t>
  </si>
  <si>
    <t>172.18.8.95_Port_9</t>
  </si>
  <si>
    <t>MR2QUA02</t>
  </si>
  <si>
    <t>172.18.8.95_Port_10</t>
  </si>
  <si>
    <t>MR2QUA03</t>
  </si>
  <si>
    <t>172.18.8.95_Port_7</t>
  </si>
  <si>
    <t>MR2QUA04</t>
  </si>
  <si>
    <t xml:space="preserve"> 22Ch.7</t>
  </si>
  <si>
    <t>172.18.51.116_Port_7</t>
  </si>
  <si>
    <t>MR2QUA05</t>
  </si>
  <si>
    <t>L0E.B753.13,15.20A</t>
  </si>
  <si>
    <t>172.18.8.103_Port_4</t>
  </si>
  <si>
    <t>MR2QUA06</t>
  </si>
  <si>
    <t>172.18.8.98_Port_11</t>
  </si>
  <si>
    <t>MR2QUA07</t>
  </si>
  <si>
    <t>172.18.8.98_Port_12</t>
  </si>
  <si>
    <t>MR2QUA08</t>
  </si>
  <si>
    <t>172.18.8.98_Port_4</t>
  </si>
  <si>
    <t>MR3CRV01</t>
  </si>
  <si>
    <t xml:space="preserve"> 23Ch.1</t>
  </si>
  <si>
    <t>L0E.B764</t>
  </si>
  <si>
    <t>L0E.B753.6.20A</t>
  </si>
  <si>
    <t>172.18.51.114_Port_1</t>
  </si>
  <si>
    <t>MR3CRV02</t>
  </si>
  <si>
    <t xml:space="preserve"> 23Ch.2</t>
  </si>
  <si>
    <t>172.18.51.114_Port_2</t>
  </si>
  <si>
    <t>MR3CRV03</t>
  </si>
  <si>
    <t xml:space="preserve"> 23Ch.3</t>
  </si>
  <si>
    <t>172.18.51.114_Port_3</t>
  </si>
  <si>
    <t>MR3CRV04</t>
  </si>
  <si>
    <t xml:space="preserve"> 23Ch.4</t>
  </si>
  <si>
    <t>172.18.51.114_Port_4</t>
  </si>
  <si>
    <t>MR3DIP01</t>
  </si>
  <si>
    <t>172.18.8.95_Port_14</t>
  </si>
  <si>
    <t>MR3DIP02</t>
  </si>
  <si>
    <t>172.18.8.103_Port_1</t>
  </si>
  <si>
    <t>MR3DIP03</t>
  </si>
  <si>
    <t>172.18.8.103_Port_2</t>
  </si>
  <si>
    <t>MR3DIP04</t>
  </si>
  <si>
    <t>L0E.B751.19,21.20A</t>
  </si>
  <si>
    <t>172.18.8.98_Port_14</t>
  </si>
  <si>
    <t>MR3QUA01</t>
  </si>
  <si>
    <t>172.18.8.95_Port_11</t>
  </si>
  <si>
    <t>MR3QUA02</t>
  </si>
  <si>
    <t>RX-T1R2N</t>
  </si>
  <si>
    <t>L0E.B753.1.20A</t>
  </si>
  <si>
    <t>172.18.8.103_Port_5</t>
  </si>
  <si>
    <t>MR3QUA03</t>
  </si>
  <si>
    <t>L0E.B753.9,11.20A</t>
  </si>
  <si>
    <t>172.18.8.103_Port_6</t>
  </si>
  <si>
    <t>MR3QUA04</t>
  </si>
  <si>
    <t>172.18.8.103_Port_9</t>
  </si>
  <si>
    <t>MR3QUA05</t>
  </si>
  <si>
    <t>172.18.8.96_Port_11</t>
  </si>
  <si>
    <t>MR3QUA06</t>
  </si>
  <si>
    <t>RX-T3R1N</t>
  </si>
  <si>
    <t>L0E.B753.5.20A</t>
  </si>
  <si>
    <t>172.18.8.102_Port_15</t>
  </si>
  <si>
    <t>MR3QUA07</t>
  </si>
  <si>
    <t>172.18.8.102_Port_9</t>
  </si>
  <si>
    <t>MR3QUA08</t>
  </si>
  <si>
    <t>172.18.8.102_Port_14</t>
  </si>
  <si>
    <t>MR4CRV01</t>
  </si>
  <si>
    <t xml:space="preserve"> 23Ch.5</t>
  </si>
  <si>
    <t>172.18.51.114_Port_5</t>
  </si>
  <si>
    <t>MR4CRV02</t>
  </si>
  <si>
    <t xml:space="preserve"> 23Ch.6</t>
  </si>
  <si>
    <t>172.18.51.114_Port_6</t>
  </si>
  <si>
    <t>MR4CRV03</t>
  </si>
  <si>
    <t xml:space="preserve"> 23Ch.7</t>
  </si>
  <si>
    <t>172.18.51.114_Port_7</t>
  </si>
  <si>
    <t>MR4CRV04</t>
  </si>
  <si>
    <t xml:space="preserve"> 23Ch.8</t>
  </si>
  <si>
    <t>172.18.51.114_Port_8</t>
  </si>
  <si>
    <t>MR4DIP01</t>
  </si>
  <si>
    <t>GENH10-1000</t>
  </si>
  <si>
    <t>172.18.8.95_Port_1</t>
  </si>
  <si>
    <t>MR4DIP02</t>
  </si>
  <si>
    <t>172.18.8.103_Port_7</t>
  </si>
  <si>
    <t>MR4DIP03</t>
  </si>
  <si>
    <t>RX-T2R2N</t>
  </si>
  <si>
    <t>L0E.B753.27,29,31.20A</t>
  </si>
  <si>
    <t>172.18.8.103_Port_10</t>
  </si>
  <si>
    <t>MR4DIP04</t>
  </si>
  <si>
    <t>L0E.B753.21,23,25.20A</t>
  </si>
  <si>
    <t>172.18.8.103_Port_11</t>
  </si>
  <si>
    <t>MR4DIP05</t>
  </si>
  <si>
    <t>172.18.8.102_Port_11</t>
  </si>
  <si>
    <t>MR4DIP06</t>
  </si>
  <si>
    <t>172.18.8.98_Port_15</t>
  </si>
  <si>
    <t>MR4QUA01</t>
  </si>
  <si>
    <t>172.18.8.103_Port_12</t>
  </si>
  <si>
    <t>MR4QUA02</t>
  </si>
  <si>
    <t>172.18.8.95_Port_13</t>
  </si>
  <si>
    <t>MR4QUA03</t>
  </si>
  <si>
    <t>L0E.B751.27,29,31.20A</t>
  </si>
  <si>
    <t>172.18.8.95_Port_4</t>
  </si>
  <si>
    <t>MR4QUA04</t>
  </si>
  <si>
    <t>172.18.8.103_Port_8</t>
  </si>
  <si>
    <t>MR4QUA05</t>
  </si>
  <si>
    <t>172.18.8.102_Port_13</t>
  </si>
  <si>
    <t>MR4QUA06</t>
  </si>
  <si>
    <t>172.18.8.102_Port_12</t>
  </si>
  <si>
    <t>MR4QUA07</t>
  </si>
  <si>
    <t>172.18.8.98_Port_6</t>
  </si>
  <si>
    <t>MR4QUA08</t>
  </si>
  <si>
    <t>172.18.8.98_Port_5</t>
  </si>
  <si>
    <t>Moxa 7</t>
  </si>
  <si>
    <t>172.18.8.95</t>
  </si>
  <si>
    <t>Moxa 8</t>
  </si>
  <si>
    <t>172.18.8.96</t>
  </si>
  <si>
    <t>Moxa 9</t>
  </si>
  <si>
    <t>172.18.8.98</t>
  </si>
  <si>
    <t>Moxa 10</t>
  </si>
  <si>
    <t>172.18.8.103</t>
  </si>
  <si>
    <t>Moxa 11</t>
  </si>
  <si>
    <t>172.18.8.102</t>
  </si>
  <si>
    <t>Splitter Magnet Power Supplies</t>
  </si>
  <si>
    <t>K. Smolenski (Magnet parameters from Jim Crittenden)</t>
  </si>
  <si>
    <t>Lattice:</t>
  </si>
  <si>
    <t>splitter_magnets_4pass_20180328.table.txt</t>
  </si>
  <si>
    <t>Power Supply Selection for 42MeV Operation</t>
  </si>
  <si>
    <t>Power Supply Selection for 52MeV Operation</t>
  </si>
  <si>
    <t>Old Name</t>
  </si>
  <si>
    <t>EPICS Name</t>
  </si>
  <si>
    <t>Magnet Type</t>
  </si>
  <si>
    <t>S Position</t>
  </si>
  <si>
    <t>Magnet Length</t>
  </si>
  <si>
    <t>B Field</t>
  </si>
  <si>
    <t>B-Integral</t>
  </si>
  <si>
    <t>Bend Angle</t>
  </si>
  <si>
    <t>Bend Radius</t>
  </si>
  <si>
    <t>Voltage</t>
  </si>
  <si>
    <t>Current</t>
  </si>
  <si>
    <t>Current Density</t>
  </si>
  <si>
    <t>Power</t>
  </si>
  <si>
    <t>Cost</t>
  </si>
  <si>
    <t>Rack Space</t>
  </si>
  <si>
    <t>Rack Location</t>
  </si>
  <si>
    <t>Required</t>
  </si>
  <si>
    <t>[m]</t>
  </si>
  <si>
    <t>[MeV]</t>
  </si>
  <si>
    <t>[T]</t>
  </si>
  <si>
    <t>[T-m]</t>
  </si>
  <si>
    <t>[Degrees]</t>
  </si>
  <si>
    <t>[cm]</t>
  </si>
  <si>
    <t>[T/m]</t>
  </si>
  <si>
    <t>[V]</t>
  </si>
  <si>
    <t>[A]</t>
  </si>
  <si>
    <t>[A/mm^2]</t>
  </si>
  <si>
    <t>[W]</t>
  </si>
  <si>
    <t>TDK - Lambda</t>
  </si>
  <si>
    <t>%</t>
  </si>
  <si>
    <t>[$]</t>
  </si>
  <si>
    <t>[U]</t>
  </si>
  <si>
    <t>LA.BEN01</t>
  </si>
  <si>
    <t>H-dip-4-A</t>
  </si>
  <si>
    <t>S1.BEN01</t>
  </si>
  <si>
    <t>H-Common</t>
  </si>
  <si>
    <t>2U</t>
  </si>
  <si>
    <t>GEN20-165</t>
  </si>
  <si>
    <t>*</t>
  </si>
  <si>
    <t>S1.BEN02</t>
  </si>
  <si>
    <t>1U</t>
  </si>
  <si>
    <t>1/2 U</t>
  </si>
  <si>
    <t>S1.BEN03</t>
  </si>
  <si>
    <t>GEN12.5-120</t>
  </si>
  <si>
    <t>S1.BEN04</t>
  </si>
  <si>
    <t>T2R1S</t>
  </si>
  <si>
    <t>S1.BEN05</t>
  </si>
  <si>
    <t>trim coils</t>
  </si>
  <si>
    <t>--</t>
  </si>
  <si>
    <t>S1.BEN06</t>
  </si>
  <si>
    <t>S1.BEN07</t>
  </si>
  <si>
    <t>S1.BEN08</t>
  </si>
  <si>
    <t>1 circuit</t>
  </si>
  <si>
    <t>S1.QUA01</t>
  </si>
  <si>
    <t>S1.QUA02</t>
  </si>
  <si>
    <t>S1.QUA03</t>
  </si>
  <si>
    <t>S1.QUA04</t>
  </si>
  <si>
    <t>Voltage overhead helps with cable losses</t>
  </si>
  <si>
    <t>S1.QUA05</t>
  </si>
  <si>
    <t>S1.QUA06</t>
  </si>
  <si>
    <t>S1.QUA07</t>
  </si>
  <si>
    <t>S1.QUA08</t>
  </si>
  <si>
    <t>R1.BEN08</t>
  </si>
  <si>
    <t>R1.BEN07</t>
  </si>
  <si>
    <t>R1.BEN06</t>
  </si>
  <si>
    <t>R1.BEN05</t>
  </si>
  <si>
    <t>R1.BEN04</t>
  </si>
  <si>
    <t>R1.BEN03</t>
  </si>
  <si>
    <t>R1.BEN02</t>
  </si>
  <si>
    <t>R1.BEN01</t>
  </si>
  <si>
    <t>R1.QUA08</t>
  </si>
  <si>
    <t>R1.QUA07</t>
  </si>
  <si>
    <t>R1.QUA06</t>
  </si>
  <si>
    <t>R1.QUA05</t>
  </si>
  <si>
    <t>R1.QUA04</t>
  </si>
  <si>
    <t>R1.QUA03</t>
  </si>
  <si>
    <t>R1.QUA02</t>
  </si>
  <si>
    <t>R1.QUA01</t>
  </si>
  <si>
    <t>R1.BEN99</t>
  </si>
  <si>
    <t>S2.BEN01</t>
  </si>
  <si>
    <t>S2.BEN02</t>
  </si>
  <si>
    <t>S2.BEN03</t>
  </si>
  <si>
    <t>S2.BEN04</t>
  </si>
  <si>
    <t>3U</t>
  </si>
  <si>
    <t>S2.BEN05</t>
  </si>
  <si>
    <t>S2.BEN06</t>
  </si>
  <si>
    <t>S2.BEN07</t>
  </si>
  <si>
    <t>S2.BEN08</t>
  </si>
  <si>
    <t>S2.BEN09</t>
  </si>
  <si>
    <t>S2.BEN10</t>
  </si>
  <si>
    <t>4 circuits</t>
  </si>
  <si>
    <t>S2.QUA01</t>
  </si>
  <si>
    <t>S2.QUA02</t>
  </si>
  <si>
    <t>S2.QUA03</t>
  </si>
  <si>
    <t>S2.QUA04</t>
  </si>
  <si>
    <t>S2.QUA05</t>
  </si>
  <si>
    <t>S2.QUA06</t>
  </si>
  <si>
    <t>S2.QUA07</t>
  </si>
  <si>
    <t>S2.QUA08</t>
  </si>
  <si>
    <t>R2.BEN10</t>
  </si>
  <si>
    <t>R2.BEN09</t>
  </si>
  <si>
    <t>R2.BEN08</t>
  </si>
  <si>
    <t>R2.BEN07</t>
  </si>
  <si>
    <t>R2.BEN06</t>
  </si>
  <si>
    <t>R2.BEN05</t>
  </si>
  <si>
    <t>R2.BEN04</t>
  </si>
  <si>
    <t>R2.BEN03</t>
  </si>
  <si>
    <t>R2.BEN02</t>
  </si>
  <si>
    <t>R2.BEN01</t>
  </si>
  <si>
    <t>R2.QUA08</t>
  </si>
  <si>
    <t>R2.QUA07</t>
  </si>
  <si>
    <t>R2.QUA06</t>
  </si>
  <si>
    <t>R2.QUA05</t>
  </si>
  <si>
    <t>R2.QUA04</t>
  </si>
  <si>
    <t>R2.QUA03</t>
  </si>
  <si>
    <t>R2.QUA02</t>
  </si>
  <si>
    <t>R2.QUA01</t>
  </si>
  <si>
    <t>S3.BEN01</t>
  </si>
  <si>
    <t>S3.BEN02</t>
  </si>
  <si>
    <t>T2R1N</t>
  </si>
  <si>
    <t>S3.BEN03</t>
  </si>
  <si>
    <t>S3.BEN04</t>
  </si>
  <si>
    <t>2 circuits</t>
  </si>
  <si>
    <t>S3.QUA01</t>
  </si>
  <si>
    <t>S3.QUA02</t>
  </si>
  <si>
    <t>S3.QUA03</t>
  </si>
  <si>
    <t>S3.QUA04</t>
  </si>
  <si>
    <t>S3.QUA05</t>
  </si>
  <si>
    <t>S3.QUA06</t>
  </si>
  <si>
    <t>S3.QUA07</t>
  </si>
  <si>
    <t>S3.QUA08</t>
  </si>
  <si>
    <t>R3.BEN04</t>
  </si>
  <si>
    <t>R3.BEN03</t>
  </si>
  <si>
    <t>R3.BEN02</t>
  </si>
  <si>
    <t>R3.BEN01</t>
  </si>
  <si>
    <t>R3.QUA08</t>
  </si>
  <si>
    <t>R3.QUA07</t>
  </si>
  <si>
    <t>R3.QUA06</t>
  </si>
  <si>
    <t>R3.QUA05</t>
  </si>
  <si>
    <t>R3.QUA04</t>
  </si>
  <si>
    <t>R3.QUA03</t>
  </si>
  <si>
    <t>R3.QUA02</t>
  </si>
  <si>
    <t>R3.QUA01</t>
  </si>
  <si>
    <t>S4.BEN01</t>
  </si>
  <si>
    <t>S4.BEN02</t>
  </si>
  <si>
    <t>H-dip-4-W</t>
  </si>
  <si>
    <t>S4.BEN03</t>
  </si>
  <si>
    <t>S4.BEN04</t>
  </si>
  <si>
    <t>S4.BEN05</t>
  </si>
  <si>
    <t>S4.BEN06</t>
  </si>
  <si>
    <t>3 circuits</t>
  </si>
  <si>
    <t>S4.QUA01</t>
  </si>
  <si>
    <t>S4.QUA02</t>
  </si>
  <si>
    <t>S4.QUA03</t>
  </si>
  <si>
    <t>S4.QUA04</t>
  </si>
  <si>
    <t>S4.QUA05</t>
  </si>
  <si>
    <t>S4.QUA06</t>
  </si>
  <si>
    <t>S4.QUA07</t>
  </si>
  <si>
    <t>S4.QUA08</t>
  </si>
  <si>
    <t>2-3 Circuits</t>
  </si>
  <si>
    <t>R4.BEN06</t>
  </si>
  <si>
    <t>R4.BEN05</t>
  </si>
  <si>
    <t>R4.BEN04</t>
  </si>
  <si>
    <t>R4.BEN03</t>
  </si>
  <si>
    <t>R4.BEN02</t>
  </si>
  <si>
    <t>R4.BEN01</t>
  </si>
  <si>
    <t>R4.QUA08</t>
  </si>
  <si>
    <t>R4.QUA07</t>
  </si>
  <si>
    <t>R4.QUA06</t>
  </si>
  <si>
    <t>R4.QUA05</t>
  </si>
  <si>
    <t>R4.QUA04</t>
  </si>
  <si>
    <t>R4.QUA03</t>
  </si>
  <si>
    <t>R4.QUA02</t>
  </si>
  <si>
    <t>R4.QUA01</t>
  </si>
  <si>
    <t>S Correctors</t>
  </si>
  <si>
    <t>16 channels</t>
  </si>
  <si>
    <t>2 units</t>
  </si>
  <si>
    <t>R Correctors</t>
  </si>
  <si>
    <t>ideal power</t>
  </si>
  <si>
    <t>17 citcuits</t>
  </si>
  <si>
    <t>Quad Supplies</t>
  </si>
  <si>
    <t>PS Power</t>
  </si>
  <si>
    <t>50% efficiency</t>
  </si>
  <si>
    <t>Dipole Supplies</t>
  </si>
  <si>
    <t>208 Amps</t>
  </si>
  <si>
    <t>Corrector Supplies</t>
  </si>
  <si>
    <t>Qty Needed</t>
  </si>
  <si>
    <t>on hand</t>
  </si>
  <si>
    <t>Elytt</t>
  </si>
  <si>
    <t>Cornell</t>
  </si>
  <si>
    <t>FAT Order (1)</t>
  </si>
  <si>
    <t>FAT Order (2)</t>
  </si>
  <si>
    <t>FAT Order (3)</t>
  </si>
  <si>
    <t>Final Order</t>
  </si>
  <si>
    <t>replace 2 with W/C</t>
  </si>
  <si>
    <t>VC-1</t>
  </si>
  <si>
    <t>VC-2</t>
  </si>
  <si>
    <t>Received 8/28/17</t>
  </si>
  <si>
    <t>Ordered 8/28/17</t>
  </si>
  <si>
    <t>Ordered 1/18/18</t>
  </si>
  <si>
    <t>Ordered 8/14/18</t>
  </si>
  <si>
    <t>GENH25-400</t>
  </si>
  <si>
    <t>Unit Size</t>
  </si>
  <si>
    <t>New</t>
  </si>
  <si>
    <t>New Delta</t>
  </si>
  <si>
    <t>Old</t>
  </si>
  <si>
    <t>Old Delta</t>
  </si>
  <si>
    <t>?</t>
  </si>
  <si>
    <t>total</t>
  </si>
  <si>
    <t>LEGEND</t>
  </si>
  <si>
    <t>X</t>
  </si>
  <si>
    <t>Cables are not yet connected to the a PSU or Magnet</t>
  </si>
  <si>
    <t>OK</t>
  </si>
  <si>
    <t>Connection have been made to the a PSU or Magnet</t>
  </si>
  <si>
    <t>NONE</t>
  </si>
  <si>
    <t>None Found - No PSU or Magnet found in the area</t>
  </si>
  <si>
    <t>NOTE 1</t>
  </si>
  <si>
    <t>There is a power supply available in the rack but not labeled</t>
  </si>
  <si>
    <t>NOTE 2</t>
  </si>
  <si>
    <t>Magnet wire is not connected</t>
  </si>
  <si>
    <t>BOLT</t>
  </si>
  <si>
    <t>The Magnet has a bad thread which secures one of the cables to it</t>
  </si>
  <si>
    <t>PSU</t>
  </si>
  <si>
    <t>Power Supply Unit (Checking if the connections have been made to it)</t>
  </si>
  <si>
    <t>MAG</t>
  </si>
  <si>
    <t>Magnet (Checking is the connection have been made to it)</t>
  </si>
  <si>
    <t>Last Updated</t>
  </si>
  <si>
    <t>NORTH SIDE</t>
  </si>
  <si>
    <t>RX SIDE</t>
  </si>
  <si>
    <t>SX SIDE</t>
  </si>
  <si>
    <t>Unit</t>
  </si>
  <si>
    <t>T1</t>
  </si>
  <si>
    <t>T2</t>
  </si>
  <si>
    <t>T3</t>
  </si>
  <si>
    <t>SOUTH SIDE</t>
  </si>
  <si>
    <t>Index</t>
  </si>
  <si>
    <t xml:space="preserve">Parameter </t>
  </si>
  <si>
    <t xml:space="preserve">H-Dipole-1 
21x31x16 </t>
  </si>
  <si>
    <t xml:space="preserve">H-Dipole-2 
21x31x24 </t>
  </si>
  <si>
    <t xml:space="preserve">H-Dipole-3 
21x31x31 </t>
  </si>
  <si>
    <t xml:space="preserve">H-Dipole-4 
17x30x10 </t>
  </si>
  <si>
    <t xml:space="preserve">H-Dipole-5 
25x32x11 </t>
  </si>
  <si>
    <t xml:space="preserve">Common Dipole 
34x43x16 </t>
  </si>
  <si>
    <t xml:space="preserve">Quad-1-A 15x15x13 </t>
  </si>
  <si>
    <t xml:space="preserve">Quad-1-W 15x15x13 </t>
  </si>
  <si>
    <t xml:space="preserve">Quad-2-W 25x25x19 </t>
  </si>
  <si>
    <t xml:space="preserve">V Corr 1 </t>
  </si>
  <si>
    <t xml:space="preserve">V Corr 2 </t>
  </si>
  <si>
    <t xml:space="preserve">Septum 1 
33x22x18 </t>
  </si>
  <si>
    <t xml:space="preserve">Septum 2 
12x10x32 </t>
  </si>
  <si>
    <t>Column1</t>
  </si>
  <si>
    <t xml:space="preserve">JAC OPERA model version number </t>
  </si>
  <si>
    <t xml:space="preserve">Number of magnets </t>
  </si>
  <si>
    <t xml:space="preserve">Gap or Bore (cm) </t>
  </si>
  <si>
    <t xml:space="preserve">Steel height (cm) </t>
  </si>
  <si>
    <t xml:space="preserve">Steel width (cm) </t>
  </si>
  <si>
    <t xml:space="preserve">Steel length (cm) </t>
  </si>
  <si>
    <t xml:space="preserve">Width including coil (cm) </t>
  </si>
  <si>
    <t xml:space="preserve">Length including coil (cm) </t>
  </si>
  <si>
    <t xml:space="preserve">Pole face width (cm) </t>
  </si>
  <si>
    <t xml:space="preserve">Field </t>
  </si>
  <si>
    <t xml:space="preserve">0.233-0.717 </t>
  </si>
  <si>
    <t xml:space="preserve">0.699-0.704 </t>
  </si>
  <si>
    <t xml:space="preserve">0.476-0.840 </t>
  </si>
  <si>
    <t xml:space="preserve">0.044-0.144 </t>
  </si>
  <si>
    <t xml:space="preserve">0.526-0.705 </t>
  </si>
  <si>
    <t xml:space="preserve">0.409-0.443 </t>
  </si>
  <si>
    <t xml:space="preserve">0.16- 4.82 </t>
  </si>
  <si>
    <t xml:space="preserve">4.42-17.17 </t>
  </si>
  <si>
    <t xml:space="preserve">16.21-16.90 </t>
  </si>
  <si>
    <t xml:space="preserve">0-0.016 </t>
  </si>
  <si>
    <t xml:space="preserve">0.179-0.179 </t>
  </si>
  <si>
    <t xml:space="preserve">0.378-0.378 </t>
  </si>
  <si>
    <t xml:space="preserve">Field Integral (T-m) at X = 0 cm </t>
  </si>
  <si>
    <t xml:space="preserve">0.047-0.144 </t>
  </si>
  <si>
    <t xml:space="preserve">0.197-0.199 </t>
  </si>
  <si>
    <t xml:space="preserve">0.164-0.289 </t>
  </si>
  <si>
    <t xml:space="preserve">0.006-0.018 </t>
  </si>
  <si>
    <t xml:space="preserve">0.074-0.100 </t>
  </si>
  <si>
    <t xml:space="preserve">0.081-0.087 </t>
  </si>
  <si>
    <t xml:space="preserve">0.025-0.733 </t>
  </si>
  <si>
    <t xml:space="preserve">0.672-2.608 </t>
  </si>
  <si>
    <t xml:space="preserve">3.318-3.460 </t>
  </si>
  <si>
    <t xml:space="preserve">0-0.00224 </t>
  </si>
  <si>
    <t xml:space="preserve">0-0.00150 </t>
  </si>
  <si>
    <t xml:space="preserve">0.037-0.037 </t>
  </si>
  <si>
    <t xml:space="preserve">0.130-0.130 </t>
  </si>
  <si>
    <t xml:space="preserve">Good Field Region (mm) </t>
  </si>
  <si>
    <t xml:space="preserve">± 15 </t>
  </si>
  <si>
    <t xml:space="preserve">± 10 </t>
  </si>
  <si>
    <t xml:space="preserve">± 18 </t>
  </si>
  <si>
    <t xml:space="preserve">± 50 </t>
  </si>
  <si>
    <t xml:space="preserve">± 5 </t>
  </si>
  <si>
    <t xml:space="preserve">± 7.2 </t>
  </si>
  <si>
    <t xml:space="preserve">± 1.2 </t>
  </si>
  <si>
    <r>
      <t>Central Field Uniformity</t>
    </r>
    <r>
      <rPr>
        <vertAlign val="superscript"/>
        <sz val="10"/>
        <color rgb="FF000000"/>
        <rFont val="Calibri"/>
        <family val="2"/>
        <scheme val="minor"/>
      </rPr>
      <t xml:space="preserve">∗  </t>
    </r>
    <r>
      <rPr>
        <sz val="10"/>
        <color rgb="FF000000"/>
        <rFont val="Calibri"/>
        <family val="2"/>
        <scheme val="minor"/>
      </rPr>
      <t xml:space="preserve">(%) </t>
    </r>
  </si>
  <si>
    <t xml:space="preserve">± 0.1 </t>
  </si>
  <si>
    <t xml:space="preserve">± 0.05 </t>
  </si>
  <si>
    <t xml:space="preserve">± 3.0 </t>
  </si>
  <si>
    <t xml:space="preserve">± 0.35 </t>
  </si>
  <si>
    <r>
      <t>Field Integral Uniformity</t>
    </r>
    <r>
      <rPr>
        <vertAlign val="superscript"/>
        <sz val="10"/>
        <color rgb="FF000000"/>
        <rFont val="Calibri"/>
        <family val="2"/>
        <scheme val="minor"/>
      </rPr>
      <t xml:space="preserve">∗  </t>
    </r>
    <r>
      <rPr>
        <sz val="10"/>
        <color rgb="FF000000"/>
        <rFont val="Calibri"/>
        <family val="2"/>
        <scheme val="minor"/>
      </rPr>
      <t xml:space="preserve">(%) </t>
    </r>
  </si>
  <si>
    <t xml:space="preserve">± 0.5 </t>
  </si>
  <si>
    <t xml:space="preserve">± 0.4 </t>
  </si>
  <si>
    <t xml:space="preserve">± 1.0 (sector) </t>
  </si>
  <si>
    <r>
      <t>Bend Angle Uniformity</t>
    </r>
    <r>
      <rPr>
        <vertAlign val="superscript"/>
        <sz val="10"/>
        <color rgb="FF000000"/>
        <rFont val="Calibri"/>
        <family val="2"/>
        <scheme val="minor"/>
      </rPr>
      <t xml:space="preserve">∗  </t>
    </r>
    <r>
      <rPr>
        <sz val="10"/>
        <color rgb="FF000000"/>
        <rFont val="Calibri"/>
        <family val="2"/>
        <scheme val="minor"/>
      </rPr>
      <t xml:space="preserve">(%) </t>
    </r>
  </si>
  <si>
    <t xml:space="preserve">± 0.2 </t>
  </si>
  <si>
    <t xml:space="preserve">– </t>
  </si>
  <si>
    <t xml:space="preserve">± 0.15 </t>
  </si>
  <si>
    <t xml:space="preserve">NI per coil (Amp-turns) </t>
  </si>
  <si>
    <t xml:space="preserve">3467-10686 </t>
  </si>
  <si>
    <t xml:space="preserve">10421-10504 </t>
  </si>
  <si>
    <t xml:space="preserve">7081-12501 </t>
  </si>
  <si>
    <t xml:space="preserve">643- 2083 </t>
  </si>
  <si>
    <t xml:space="preserve">6864- 9195 </t>
  </si>
  <si>
    <t xml:space="preserve">6094- 6597 </t>
  </si>
  <si>
    <t xml:space="preserve">33- 978 </t>
  </si>
  <si>
    <t xml:space="preserve">894-3475 </t>
  </si>
  <si>
    <t xml:space="preserve">3260-3399 </t>
  </si>
  <si>
    <t xml:space="preserve">0-570 </t>
  </si>
  <si>
    <t xml:space="preserve">0-585 </t>
  </si>
  <si>
    <t xml:space="preserve">2314- 2314 </t>
  </si>
  <si>
    <t xml:space="preserve">4939- 4939 </t>
  </si>
  <si>
    <t xml:space="preserve">Turns per coil </t>
  </si>
  <si>
    <t xml:space="preserve">4 x 13 </t>
  </si>
  <si>
    <t xml:space="preserve">10 x 34 </t>
  </si>
  <si>
    <t xml:space="preserve">4x13 + 1x6 = 58 </t>
  </si>
  <si>
    <t xml:space="preserve">(2x4)+(1x3)=11 </t>
  </si>
  <si>
    <t xml:space="preserve">(3x1)+(4x6)=27 </t>
  </si>
  <si>
    <t xml:space="preserve">16 x 10 </t>
  </si>
  <si>
    <t xml:space="preserve">4 x 2 </t>
  </si>
  <si>
    <t xml:space="preserve">2 x 3 </t>
  </si>
  <si>
    <t xml:space="preserve">Coil cross section (cm x cm) </t>
  </si>
  <si>
    <t xml:space="preserve">2.44 x 8.58 </t>
  </si>
  <si>
    <t xml:space="preserve">2.61 x 8.48 </t>
  </si>
  <si>
    <t xml:space="preserve">3.51 x 9.39 </t>
  </si>
  <si>
    <t xml:space="preserve">0.8x2.9+0.5x2.5+0.3x2.1+0.3x1.2 </t>
  </si>
  <si>
    <t xml:space="preserve">1.2x2.4+0.6x1.8 </t>
  </si>
  <si>
    <t xml:space="preserve">1.83x0.61+2.44x3.66 </t>
  </si>
  <si>
    <t xml:space="preserve">4.3 x 2.3 </t>
  </si>
  <si>
    <t xml:space="preserve">2.80 x 1.42 </t>
  </si>
  <si>
    <t xml:space="preserve">1.37 x 2.06 </t>
  </si>
  <si>
    <t xml:space="preserve">Conductor cross section (cm x cm) </t>
  </si>
  <si>
    <t>0.56 x Ø0.37</t>
  </si>
  <si>
    <t>Ø0.2588</t>
  </si>
  <si>
    <t>0.64 x Ø0.32</t>
  </si>
  <si>
    <t xml:space="preserve">0.12 x 0.4 </t>
  </si>
  <si>
    <t xml:space="preserve">(0.6x0.6)/0.32-diam hole </t>
  </si>
  <si>
    <t xml:space="preserve">Conductor straight length (cm) </t>
  </si>
  <si>
    <t xml:space="preserve">32.0 (arc) </t>
  </si>
  <si>
    <t xml:space="preserve">Coil inner corner radius (cm) </t>
  </si>
  <si>
    <t xml:space="preserve">Conductor length per turn, avg (cm) </t>
  </si>
  <si>
    <r>
      <t>R</t>
    </r>
    <r>
      <rPr>
        <vertAlign val="subscript"/>
        <sz val="10"/>
        <color rgb="FF000000"/>
        <rFont val="Calibri"/>
        <family val="2"/>
        <scheme val="minor"/>
      </rPr>
      <t xml:space="preserve">coil    </t>
    </r>
    <r>
      <rPr>
        <sz val="10"/>
        <color rgb="FF000000"/>
        <rFont val="Calibri"/>
        <family val="2"/>
        <scheme val="minor"/>
      </rPr>
      <t xml:space="preserve">(Ω) </t>
    </r>
  </si>
  <si>
    <t xml:space="preserve">L (mH) </t>
  </si>
  <si>
    <t xml:space="preserve">2 x 4.5 = 9.1 </t>
  </si>
  <si>
    <t xml:space="preserve">2 x 6.8 = 13.7 </t>
  </si>
  <si>
    <t xml:space="preserve">2 x 8.8 = 17.7 </t>
  </si>
  <si>
    <t xml:space="preserve">2 x 115 = 230 </t>
  </si>
  <si>
    <t xml:space="preserve">2 x 2.5 = 5.0 </t>
  </si>
  <si>
    <t xml:space="preserve">2 x 11.5 = 23.0 </t>
  </si>
  <si>
    <t xml:space="preserve">4 x 8.5 = 34.0 </t>
  </si>
  <si>
    <t xml:space="preserve">4 x 0.15 = 0.60 </t>
  </si>
  <si>
    <t xml:space="preserve">4 x 2.1 = 8.5 </t>
  </si>
  <si>
    <t xml:space="preserve">2 x 0.14 = 0.28 </t>
  </si>
  <si>
    <t xml:space="preserve">2 x 0.065 = 0.13 </t>
  </si>
  <si>
    <t xml:space="preserve">Power supply current (A) </t>
  </si>
  <si>
    <t xml:space="preserve">66.7-205.5 </t>
  </si>
  <si>
    <t xml:space="preserve">200.4-202.0 </t>
  </si>
  <si>
    <t xml:space="preserve">136.2-240.4 </t>
  </si>
  <si>
    <t xml:space="preserve">1.9- 6.1 </t>
  </si>
  <si>
    <t xml:space="preserve">118.3-158.5 </t>
  </si>
  <si>
    <t xml:space="preserve">117.2-126.9 </t>
  </si>
  <si>
    <t xml:space="preserve">0.4- 12.1 </t>
  </si>
  <si>
    <t xml:space="preserve">81.4-315.9 </t>
  </si>
  <si>
    <t xml:space="preserve">120.8-125.9 </t>
  </si>
  <si>
    <t xml:space="preserve">0-3.6 </t>
  </si>
  <si>
    <t xml:space="preserve">0-3.7 </t>
  </si>
  <si>
    <t xml:space="preserve">289.4-289.4 </t>
  </si>
  <si>
    <t xml:space="preserve">823.3-823.3 </t>
  </si>
  <si>
    <r>
      <t>Current density (A/mm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) </t>
    </r>
  </si>
  <si>
    <t xml:space="preserve">2.88-8.89 </t>
  </si>
  <si>
    <t xml:space="preserve">8.67-8.74 </t>
  </si>
  <si>
    <t xml:space="preserve">5.89-10.40 </t>
  </si>
  <si>
    <t xml:space="preserve">0.36-1.16 </t>
  </si>
  <si>
    <t xml:space="preserve">3.76-5.03 </t>
  </si>
  <si>
    <t xml:space="preserve">5.07-5.49 </t>
  </si>
  <si>
    <t xml:space="preserve">0.09- 2.52 </t>
  </si>
  <si>
    <t xml:space="preserve">4.12-16.00 </t>
  </si>
  <si>
    <t xml:space="preserve">4.46- 4.65 </t>
  </si>
  <si>
    <t xml:space="preserve">0-0.75 </t>
  </si>
  <si>
    <t xml:space="preserve">0-0.77 </t>
  </si>
  <si>
    <t xml:space="preserve">9.1- 9.1 </t>
  </si>
  <si>
    <t xml:space="preserve">26.1- 26.1 </t>
  </si>
  <si>
    <t xml:space="preserve">Voltage drop/magnet (V) </t>
  </si>
  <si>
    <t xml:space="preserve">3.8-11.6 </t>
  </si>
  <si>
    <t xml:space="preserve">16.0-16.2 </t>
  </si>
  <si>
    <t xml:space="preserve">11.4-20.2 </t>
  </si>
  <si>
    <t xml:space="preserve">1.5- 4.9 </t>
  </si>
  <si>
    <t xml:space="preserve">3.8- 5.1 </t>
  </si>
  <si>
    <t xml:space="preserve">8.2- 8.8 </t>
  </si>
  <si>
    <t xml:space="preserve">0.2-4.5 </t>
  </si>
  <si>
    <t xml:space="preserve">0.8-3.1 </t>
  </si>
  <si>
    <t xml:space="preserve">5.4-5.6 </t>
  </si>
  <si>
    <t xml:space="preserve">0-0.6 </t>
  </si>
  <si>
    <t xml:space="preserve">0-0.4 </t>
  </si>
  <si>
    <t xml:space="preserve">2.0- 2.0 </t>
  </si>
  <si>
    <t xml:space="preserve">4.5- 4.5 </t>
  </si>
  <si>
    <t xml:space="preserve">Power/magnet (W) </t>
  </si>
  <si>
    <t xml:space="preserve">251.7-2390.3 </t>
  </si>
  <si>
    <t xml:space="preserve">3213.2-3264.5 </t>
  </si>
  <si>
    <t xml:space="preserve">1557.9-4855.3 </t>
  </si>
  <si>
    <t xml:space="preserve">2.8- 29.9 </t>
  </si>
  <si>
    <t xml:space="preserve">448.2- 804.4 </t>
  </si>
  <si>
    <t xml:space="preserve">956.2-1120.2 </t>
  </si>
  <si>
    <t xml:space="preserve">0.1-53.9 </t>
  </si>
  <si>
    <t xml:space="preserve">65.9-994.2 </t>
  </si>
  <si>
    <t xml:space="preserve">647.6-704.0 </t>
  </si>
  <si>
    <t xml:space="preserve">0-2.2 </t>
  </si>
  <si>
    <t xml:space="preserve">0-1.4 </t>
  </si>
  <si>
    <t xml:space="preserve">576.1- 576.1 </t>
  </si>
  <si>
    <t xml:space="preserve">3741.3-3741.3 </t>
  </si>
  <si>
    <t xml:space="preserve">Power for all magnets (kW) </t>
  </si>
  <si>
    <t xml:space="preserve">0-0.04 </t>
  </si>
  <si>
    <t xml:space="preserve">0-0.02 </t>
  </si>
  <si>
    <t>BNL Quad</t>
  </si>
  <si>
    <t>Raster</t>
  </si>
  <si>
    <r>
      <t xml:space="preserve">Power Supplies
</t>
    </r>
    <r>
      <rPr>
        <sz val="12"/>
        <color theme="1"/>
        <rFont val="Calibri"/>
        <family val="2"/>
        <scheme val="minor"/>
      </rPr>
      <t>splitter_magnets_4pass_20191018.table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V3 Wed October 23 xx:xx:xx 2019</t>
    </r>
  </si>
  <si>
    <t>L0E.B749.37,39,41.30A</t>
  </si>
  <si>
    <t>L0E.B751.2,4,6.30A</t>
  </si>
  <si>
    <t>L0E.B751.33,35,37.30A</t>
  </si>
  <si>
    <t>L0E.B751.14,16,18.30A</t>
  </si>
  <si>
    <t>splitter_magnets_4pass_20191018.table V2 Nov 4, 2019</t>
  </si>
  <si>
    <t>L0E.B749.4.20A</t>
  </si>
  <si>
    <t>L0E.B749.18,20,22.20A</t>
  </si>
  <si>
    <t>L0E.B749.24,26,28.20A</t>
  </si>
  <si>
    <t>L0E.B750.17,19.20A</t>
  </si>
  <si>
    <t>L0E.B750.13,15.20A</t>
  </si>
  <si>
    <t>L0E.B749.3.20A</t>
  </si>
  <si>
    <t>L0E.B749.25,27,29.30A</t>
  </si>
  <si>
    <t>L0E.B750.14,16,18.30A</t>
  </si>
  <si>
    <t>L0E.B751.8,10,12.30A</t>
  </si>
  <si>
    <t>Column31323</t>
  </si>
  <si>
    <t>Column31324</t>
  </si>
  <si>
    <t>Column31325</t>
  </si>
  <si>
    <t>Column31326</t>
  </si>
  <si>
    <t>Column31327</t>
  </si>
  <si>
    <t>Actual A</t>
  </si>
  <si>
    <t>Actual V</t>
  </si>
  <si>
    <t>Actual A W</t>
  </si>
  <si>
    <t>Actual IAC</t>
  </si>
  <si>
    <t>Actual I per Cir</t>
  </si>
  <si>
    <t>L0E.B750.2,4,6.30A</t>
  </si>
  <si>
    <t>L0E.B753.33,35,37.30A</t>
  </si>
  <si>
    <t>Order</t>
  </si>
  <si>
    <t>Spares</t>
  </si>
  <si>
    <t>I, Min
(A)</t>
  </si>
  <si>
    <t>I, Max
(A)</t>
  </si>
  <si>
    <t>P, Max
(W)</t>
  </si>
  <si>
    <t>P, Min
(W)</t>
  </si>
  <si>
    <t>P,V,I
(W, V, A)</t>
  </si>
  <si>
    <t>V,I
(V, A)</t>
  </si>
  <si>
    <t>PSU Spare 1 - GENH8-90</t>
  </si>
  <si>
    <t>PSU Spare 2 - GENH15-220</t>
  </si>
  <si>
    <t>PSU Spare 3 - GENH25-400</t>
  </si>
  <si>
    <t>PSU Spare 4 - GENH12.5-800</t>
  </si>
  <si>
    <t>Actual Current</t>
  </si>
  <si>
    <t>Actual Voltage</t>
  </si>
  <si>
    <t>Actual Power</t>
  </si>
  <si>
    <t xml:space="preserve"> </t>
  </si>
  <si>
    <t>V, Max
(VDC)</t>
  </si>
  <si>
    <t>V, Min
(VDC)</t>
  </si>
  <si>
    <t>Spares PSU Configuration</t>
  </si>
  <si>
    <t>Column283</t>
  </si>
  <si>
    <t>Current Configuration</t>
  </si>
  <si>
    <t>Spare Configuration</t>
  </si>
  <si>
    <t>Overhead based on spare configuration and actual power measurements</t>
  </si>
  <si>
    <t>Spares on-hand</t>
  </si>
  <si>
    <t>P, Min</t>
  </si>
  <si>
    <t>P, Max</t>
  </si>
  <si>
    <t>V, Min</t>
  </si>
  <si>
    <t>V, Max</t>
  </si>
  <si>
    <t>I, Min</t>
  </si>
  <si>
    <t>I, Max</t>
  </si>
  <si>
    <t>V,I</t>
  </si>
  <si>
    <t>meets P,V,I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</si>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</sst>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0.0"/>
    <numFmt numFmtId="166" formatCode="&quot;$&quot;#,##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.5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0.79998168889431442"/>
        <bgColor auto="1"/>
      </patternFill>
    </fill>
    <fill>
      <patternFill patternType="solid">
        <fgColor theme="3" tint="-0.249977111117893"/>
        <bgColor auto="1"/>
      </patternFill>
    </fill>
    <fill>
      <patternFill patternType="solid">
        <fgColor theme="5" tint="-0.249977111117893"/>
        <bgColor auto="1"/>
      </patternFill>
    </fill>
    <fill>
      <patternFill patternType="solid">
        <fgColor theme="9" tint="-0.249977111117893"/>
        <bgColor auto="1"/>
      </patternFill>
    </fill>
    <fill>
      <patternFill patternType="solid">
        <fgColor theme="1" tint="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2" borderId="2" xfId="0" applyFill="1" applyBorder="1" applyAlignment="1">
      <alignment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 wrapText="1"/>
    </xf>
    <xf numFmtId="1" fontId="0" fillId="2" borderId="14" xfId="0" applyNumberFormat="1" applyFill="1" applyBorder="1" applyAlignment="1">
      <alignment horizontal="center" vertical="top" wrapText="1"/>
    </xf>
    <xf numFmtId="1" fontId="0" fillId="0" borderId="0" xfId="0" applyNumberFormat="1"/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1" xfId="0" applyFont="1" applyBorder="1"/>
    <xf numFmtId="0" fontId="0" fillId="10" borderId="8" xfId="0" applyFill="1" applyBorder="1" applyAlignment="1">
      <alignment horizontal="center" vertical="top" wrapText="1"/>
    </xf>
    <xf numFmtId="0" fontId="0" fillId="10" borderId="14" xfId="0" applyFill="1" applyBorder="1" applyAlignment="1">
      <alignment horizontal="center" vertical="top" wrapText="1"/>
    </xf>
    <xf numFmtId="0" fontId="0" fillId="10" borderId="15" xfId="0" applyFill="1" applyBorder="1" applyAlignment="1">
      <alignment horizontal="center" vertical="top" wrapText="1"/>
    </xf>
    <xf numFmtId="0" fontId="0" fillId="15" borderId="0" xfId="0" applyFill="1"/>
    <xf numFmtId="0" fontId="0" fillId="0" borderId="0" xfId="0" applyFill="1"/>
    <xf numFmtId="0" fontId="5" fillId="0" borderId="0" xfId="0" applyFont="1"/>
    <xf numFmtId="0" fontId="0" fillId="10" borderId="20" xfId="0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10" borderId="23" xfId="0" applyFill="1" applyBorder="1" applyAlignment="1">
      <alignment horizontal="center" vertical="top" wrapText="1"/>
    </xf>
    <xf numFmtId="0" fontId="6" fillId="9" borderId="24" xfId="0" applyFont="1" applyFill="1" applyBorder="1"/>
    <xf numFmtId="1" fontId="6" fillId="9" borderId="24" xfId="0" applyNumberFormat="1" applyFont="1" applyFill="1" applyBorder="1"/>
    <xf numFmtId="0" fontId="6" fillId="9" borderId="24" xfId="0" applyFont="1" applyFill="1" applyBorder="1" applyAlignment="1">
      <alignment horizontal="right"/>
    </xf>
    <xf numFmtId="0" fontId="6" fillId="9" borderId="25" xfId="0" applyFont="1" applyFill="1" applyBorder="1"/>
    <xf numFmtId="0" fontId="6" fillId="9" borderId="27" xfId="0" applyFont="1" applyFill="1" applyBorder="1" applyAlignment="1">
      <alignment horizontal="center"/>
    </xf>
    <xf numFmtId="0" fontId="5" fillId="0" borderId="8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right"/>
    </xf>
    <xf numFmtId="44" fontId="0" fillId="0" borderId="0" xfId="1" applyFont="1"/>
    <xf numFmtId="0" fontId="0" fillId="22" borderId="28" xfId="0" applyFill="1" applyBorder="1" applyAlignment="1">
      <alignment horizontal="left"/>
    </xf>
    <xf numFmtId="0" fontId="0" fillId="22" borderId="11" xfId="0" applyFill="1" applyBorder="1" applyAlignment="1">
      <alignment horizontal="left"/>
    </xf>
    <xf numFmtId="0" fontId="0" fillId="22" borderId="11" xfId="0" applyFill="1" applyBorder="1" applyAlignment="1">
      <alignment horizontal="center"/>
    </xf>
    <xf numFmtId="0" fontId="0" fillId="22" borderId="11" xfId="0" applyFill="1" applyBorder="1" applyAlignment="1">
      <alignment horizontal="center" wrapText="1"/>
    </xf>
    <xf numFmtId="2" fontId="0" fillId="22" borderId="11" xfId="0" applyNumberFormat="1" applyFill="1" applyBorder="1" applyAlignment="1">
      <alignment horizontal="center" wrapText="1"/>
    </xf>
    <xf numFmtId="164" fontId="0" fillId="22" borderId="11" xfId="0" applyNumberFormat="1" applyFill="1" applyBorder="1" applyAlignment="1">
      <alignment horizontal="center"/>
    </xf>
    <xf numFmtId="2" fontId="0" fillId="22" borderId="11" xfId="0" applyNumberFormat="1" applyFill="1" applyBorder="1" applyAlignment="1">
      <alignment horizontal="right"/>
    </xf>
    <xf numFmtId="44" fontId="0" fillId="22" borderId="11" xfId="1" applyFont="1" applyFill="1" applyBorder="1" applyAlignment="1">
      <alignment horizontal="center" wrapText="1"/>
    </xf>
    <xf numFmtId="0" fontId="0" fillId="22" borderId="12" xfId="0" applyFill="1" applyBorder="1" applyAlignment="1">
      <alignment horizontal="center" wrapText="1"/>
    </xf>
    <xf numFmtId="0" fontId="0" fillId="22" borderId="28" xfId="0" applyFill="1" applyBorder="1" applyAlignment="1">
      <alignment horizontal="center" wrapText="1"/>
    </xf>
    <xf numFmtId="0" fontId="0" fillId="22" borderId="29" xfId="0" applyFill="1" applyBorder="1" applyAlignment="1">
      <alignment horizontal="left"/>
    </xf>
    <xf numFmtId="0" fontId="0" fillId="22" borderId="30" xfId="0" applyFill="1" applyBorder="1" applyAlignment="1">
      <alignment horizontal="left"/>
    </xf>
    <xf numFmtId="0" fontId="0" fillId="22" borderId="30" xfId="0" applyFill="1" applyBorder="1"/>
    <xf numFmtId="0" fontId="0" fillId="22" borderId="30" xfId="0" applyFill="1" applyBorder="1" applyAlignment="1">
      <alignment horizontal="center"/>
    </xf>
    <xf numFmtId="2" fontId="0" fillId="22" borderId="30" xfId="0" applyNumberFormat="1" applyFill="1" applyBorder="1" applyAlignment="1">
      <alignment horizontal="center"/>
    </xf>
    <xf numFmtId="164" fontId="0" fillId="22" borderId="30" xfId="0" applyNumberFormat="1" applyFill="1" applyBorder="1" applyAlignment="1">
      <alignment horizontal="center"/>
    </xf>
    <xf numFmtId="2" fontId="0" fillId="22" borderId="30" xfId="0" applyNumberFormat="1" applyFill="1" applyBorder="1" applyAlignment="1">
      <alignment horizontal="right"/>
    </xf>
    <xf numFmtId="44" fontId="0" fillId="22" borderId="30" xfId="1" applyFont="1" applyFill="1" applyBorder="1" applyAlignment="1">
      <alignment horizontal="center"/>
    </xf>
    <xf numFmtId="0" fontId="0" fillId="22" borderId="31" xfId="0" applyFill="1" applyBorder="1" applyAlignment="1">
      <alignment horizontal="center"/>
    </xf>
    <xf numFmtId="0" fontId="0" fillId="22" borderId="29" xfId="0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right"/>
    </xf>
    <xf numFmtId="44" fontId="5" fillId="0" borderId="0" xfId="1" applyFont="1" applyFill="1" applyBorder="1" applyAlignment="1">
      <alignment horizontal="center"/>
    </xf>
    <xf numFmtId="0" fontId="5" fillId="17" borderId="5" xfId="0" applyFont="1" applyFill="1" applyBorder="1" applyAlignment="1">
      <alignment horizontal="left"/>
    </xf>
    <xf numFmtId="0" fontId="5" fillId="17" borderId="6" xfId="0" applyFont="1" applyFill="1" applyBorder="1" applyAlignment="1">
      <alignment horizontal="left"/>
    </xf>
    <xf numFmtId="0" fontId="5" fillId="17" borderId="6" xfId="0" applyFont="1" applyFill="1" applyBorder="1"/>
    <xf numFmtId="0" fontId="0" fillId="17" borderId="6" xfId="0" applyFill="1" applyBorder="1"/>
    <xf numFmtId="164" fontId="0" fillId="17" borderId="6" xfId="0" applyNumberFormat="1" applyFill="1" applyBorder="1"/>
    <xf numFmtId="0" fontId="5" fillId="17" borderId="6" xfId="0" applyFont="1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2" fontId="0" fillId="17" borderId="6" xfId="0" applyNumberFormat="1" applyFill="1" applyBorder="1" applyAlignment="1">
      <alignment horizontal="center"/>
    </xf>
    <xf numFmtId="9" fontId="0" fillId="17" borderId="6" xfId="2" applyFont="1" applyFill="1" applyBorder="1" applyAlignment="1">
      <alignment horizontal="center"/>
    </xf>
    <xf numFmtId="44" fontId="5" fillId="17" borderId="6" xfId="1" applyFont="1" applyFill="1" applyBorder="1" applyAlignment="1">
      <alignment horizontal="center"/>
    </xf>
    <xf numFmtId="0" fontId="5" fillId="17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right"/>
    </xf>
    <xf numFmtId="44" fontId="5" fillId="0" borderId="0" xfId="1" applyFont="1"/>
    <xf numFmtId="0" fontId="0" fillId="0" borderId="2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9" fontId="0" fillId="0" borderId="3" xfId="2" applyFont="1" applyFill="1" applyBorder="1" applyAlignment="1">
      <alignment horizontal="center"/>
    </xf>
    <xf numFmtId="44" fontId="0" fillId="0" borderId="3" xfId="1" applyFont="1" applyFill="1" applyBorder="1"/>
    <xf numFmtId="0" fontId="0" fillId="0" borderId="4" xfId="0" applyFill="1" applyBorder="1" applyAlignment="1">
      <alignment horizontal="center"/>
    </xf>
    <xf numFmtId="165" fontId="0" fillId="19" borderId="26" xfId="0" applyNumberFormat="1" applyFill="1" applyBorder="1" applyAlignment="1">
      <alignment horizontal="center"/>
    </xf>
    <xf numFmtId="165" fontId="0" fillId="19" borderId="3" xfId="0" applyNumberFormat="1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2" fontId="0" fillId="19" borderId="3" xfId="1" applyNumberFormat="1" applyFont="1" applyFill="1" applyBorder="1" applyAlignment="1">
      <alignment horizontal="center"/>
    </xf>
    <xf numFmtId="9" fontId="0" fillId="19" borderId="3" xfId="2" applyFont="1" applyFill="1" applyBorder="1" applyAlignment="1">
      <alignment horizontal="center"/>
    </xf>
    <xf numFmtId="44" fontId="0" fillId="19" borderId="3" xfId="1" applyFon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44" fontId="0" fillId="0" borderId="0" xfId="1" applyFont="1" applyFill="1" applyBorder="1"/>
    <xf numFmtId="0" fontId="0" fillId="0" borderId="22" xfId="0" applyFill="1" applyBorder="1" applyAlignment="1">
      <alignment horizontal="center"/>
    </xf>
    <xf numFmtId="165" fontId="0" fillId="19" borderId="20" xfId="0" applyNumberFormat="1" applyFill="1" applyBorder="1" applyAlignment="1">
      <alignment horizontal="center"/>
    </xf>
    <xf numFmtId="165" fontId="0" fillId="19" borderId="0" xfId="0" applyNumberForma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2" fontId="0" fillId="19" borderId="0" xfId="1" applyNumberFormat="1" applyFont="1" applyFill="1" applyBorder="1" applyAlignment="1">
      <alignment horizontal="center"/>
    </xf>
    <xf numFmtId="9" fontId="0" fillId="19" borderId="0" xfId="2" applyFont="1" applyFill="1" applyBorder="1" applyAlignment="1">
      <alignment horizontal="center"/>
    </xf>
    <xf numFmtId="44" fontId="0" fillId="19" borderId="0" xfId="1" applyFont="1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6" borderId="0" xfId="0" applyFill="1" applyBorder="1"/>
    <xf numFmtId="0" fontId="0" fillId="23" borderId="0" xfId="0" applyFill="1" applyBorder="1" applyAlignment="1">
      <alignment horizontal="center"/>
    </xf>
    <xf numFmtId="2" fontId="0" fillId="23" borderId="0" xfId="0" applyNumberFormat="1" applyFill="1" applyBorder="1" applyAlignment="1">
      <alignment horizontal="center"/>
    </xf>
    <xf numFmtId="9" fontId="0" fillId="23" borderId="0" xfId="2" applyFont="1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2" fontId="0" fillId="18" borderId="0" xfId="1" applyNumberFormat="1" applyFont="1" applyFill="1" applyBorder="1" applyAlignment="1">
      <alignment horizontal="center"/>
    </xf>
    <xf numFmtId="9" fontId="0" fillId="18" borderId="0" xfId="2" applyFont="1" applyFill="1" applyBorder="1" applyAlignment="1">
      <alignment horizontal="center"/>
    </xf>
    <xf numFmtId="0" fontId="0" fillId="0" borderId="22" xfId="0" quotePrefix="1" applyFill="1" applyBorder="1" applyAlignment="1">
      <alignment horizontal="center"/>
    </xf>
    <xf numFmtId="2" fontId="0" fillId="18" borderId="0" xfId="0" applyNumberForma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/>
    </xf>
    <xf numFmtId="1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9" fontId="0" fillId="0" borderId="21" xfId="2" applyFont="1" applyFill="1" applyBorder="1" applyAlignment="1">
      <alignment horizontal="center"/>
    </xf>
    <xf numFmtId="44" fontId="0" fillId="0" borderId="21" xfId="1" applyFont="1" applyFill="1" applyBorder="1"/>
    <xf numFmtId="0" fontId="0" fillId="0" borderId="17" xfId="0" applyFill="1" applyBorder="1" applyAlignment="1">
      <alignment horizontal="center"/>
    </xf>
    <xf numFmtId="165" fontId="0" fillId="19" borderId="18" xfId="0" applyNumberFormat="1" applyFill="1" applyBorder="1" applyAlignment="1">
      <alignment horizontal="center"/>
    </xf>
    <xf numFmtId="165" fontId="0" fillId="19" borderId="21" xfId="0" applyNumberFormat="1" applyFill="1" applyBorder="1" applyAlignment="1">
      <alignment horizontal="center"/>
    </xf>
    <xf numFmtId="0" fontId="0" fillId="19" borderId="21" xfId="0" applyFill="1" applyBorder="1" applyAlignment="1">
      <alignment horizontal="center"/>
    </xf>
    <xf numFmtId="2" fontId="0" fillId="19" borderId="21" xfId="1" applyNumberFormat="1" applyFont="1" applyFill="1" applyBorder="1" applyAlignment="1">
      <alignment horizontal="center"/>
    </xf>
    <xf numFmtId="9" fontId="0" fillId="19" borderId="21" xfId="2" applyFont="1" applyFill="1" applyBorder="1" applyAlignment="1">
      <alignment horizontal="center"/>
    </xf>
    <xf numFmtId="44" fontId="0" fillId="19" borderId="21" xfId="1" applyFont="1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4" fontId="4" fillId="0" borderId="0" xfId="1" applyFont="1"/>
    <xf numFmtId="0" fontId="0" fillId="0" borderId="0" xfId="0" applyFill="1" applyAlignment="1">
      <alignment horizontal="center"/>
    </xf>
    <xf numFmtId="0" fontId="0" fillId="20" borderId="26" xfId="0" applyFill="1" applyBorder="1" applyAlignment="1">
      <alignment horizontal="left"/>
    </xf>
    <xf numFmtId="0" fontId="0" fillId="20" borderId="3" xfId="0" applyFill="1" applyBorder="1" applyAlignment="1">
      <alignment horizontal="left"/>
    </xf>
    <xf numFmtId="0" fontId="0" fillId="20" borderId="3" xfId="0" applyFill="1" applyBorder="1"/>
    <xf numFmtId="2" fontId="0" fillId="20" borderId="3" xfId="0" applyNumberFormat="1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9" fontId="0" fillId="20" borderId="3" xfId="2" applyFont="1" applyFill="1" applyBorder="1" applyAlignment="1">
      <alignment horizontal="center"/>
    </xf>
    <xf numFmtId="44" fontId="0" fillId="20" borderId="3" xfId="1" applyFont="1" applyFill="1" applyBorder="1"/>
    <xf numFmtId="0" fontId="0" fillId="20" borderId="4" xfId="0" applyFill="1" applyBorder="1" applyAlignment="1">
      <alignment horizontal="center"/>
    </xf>
    <xf numFmtId="0" fontId="0" fillId="20" borderId="20" xfId="0" applyFill="1" applyBorder="1" applyAlignment="1">
      <alignment horizontal="left"/>
    </xf>
    <xf numFmtId="0" fontId="0" fillId="20" borderId="0" xfId="0" applyFill="1" applyBorder="1" applyAlignment="1">
      <alignment horizontal="left"/>
    </xf>
    <xf numFmtId="0" fontId="0" fillId="20" borderId="0" xfId="0" applyFill="1" applyBorder="1"/>
    <xf numFmtId="2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9" fontId="0" fillId="20" borderId="0" xfId="2" applyFont="1" applyFill="1" applyBorder="1" applyAlignment="1">
      <alignment horizontal="center"/>
    </xf>
    <xf numFmtId="44" fontId="0" fillId="20" borderId="0" xfId="1" applyFont="1" applyFill="1" applyBorder="1"/>
    <xf numFmtId="0" fontId="0" fillId="20" borderId="22" xfId="0" applyFill="1" applyBorder="1" applyAlignment="1">
      <alignment horizontal="center"/>
    </xf>
    <xf numFmtId="9" fontId="5" fillId="20" borderId="0" xfId="2" applyFont="1" applyFill="1" applyBorder="1" applyAlignment="1">
      <alignment horizontal="center"/>
    </xf>
    <xf numFmtId="0" fontId="7" fillId="0" borderId="0" xfId="0" applyFont="1"/>
    <xf numFmtId="0" fontId="0" fillId="20" borderId="18" xfId="0" applyFill="1" applyBorder="1" applyAlignment="1">
      <alignment horizontal="left"/>
    </xf>
    <xf numFmtId="0" fontId="0" fillId="20" borderId="21" xfId="0" applyFill="1" applyBorder="1" applyAlignment="1">
      <alignment horizontal="left"/>
    </xf>
    <xf numFmtId="0" fontId="0" fillId="20" borderId="21" xfId="0" applyFill="1" applyBorder="1"/>
    <xf numFmtId="2" fontId="0" fillId="20" borderId="21" xfId="0" applyNumberFormat="1" applyFill="1" applyBorder="1" applyAlignment="1">
      <alignment horizontal="center"/>
    </xf>
    <xf numFmtId="0" fontId="0" fillId="20" borderId="21" xfId="0" applyFill="1" applyBorder="1" applyAlignment="1">
      <alignment horizontal="center"/>
    </xf>
    <xf numFmtId="9" fontId="0" fillId="20" borderId="21" xfId="2" applyFont="1" applyFill="1" applyBorder="1" applyAlignment="1">
      <alignment horizontal="center"/>
    </xf>
    <xf numFmtId="44" fontId="0" fillId="20" borderId="21" xfId="1" applyFont="1" applyFill="1" applyBorder="1"/>
    <xf numFmtId="0" fontId="0" fillId="20" borderId="17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164" fontId="0" fillId="0" borderId="3" xfId="0" applyNumberFormat="1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 applyAlignment="1">
      <alignment horizontal="center"/>
    </xf>
    <xf numFmtId="164" fontId="0" fillId="0" borderId="21" xfId="0" applyNumberFormat="1" applyBorder="1"/>
    <xf numFmtId="1" fontId="0" fillId="0" borderId="21" xfId="0" applyNumberForma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/>
    <xf numFmtId="164" fontId="0" fillId="20" borderId="3" xfId="0" applyNumberFormat="1" applyFill="1" applyBorder="1"/>
    <xf numFmtId="9" fontId="5" fillId="20" borderId="3" xfId="2" applyFont="1" applyFill="1" applyBorder="1" applyAlignment="1">
      <alignment horizontal="center"/>
    </xf>
    <xf numFmtId="164" fontId="0" fillId="20" borderId="0" xfId="0" applyNumberFormat="1" applyFill="1" applyBorder="1"/>
    <xf numFmtId="2" fontId="0" fillId="20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20" borderId="21" xfId="0" applyNumberFormat="1" applyFill="1" applyBorder="1"/>
    <xf numFmtId="9" fontId="5" fillId="20" borderId="21" xfId="2" applyFont="1" applyFill="1" applyBorder="1" applyAlignment="1">
      <alignment horizontal="center"/>
    </xf>
    <xf numFmtId="0" fontId="0" fillId="17" borderId="5" xfId="0" applyFill="1" applyBorder="1"/>
    <xf numFmtId="0" fontId="0" fillId="17" borderId="6" xfId="0" applyFill="1" applyBorder="1" applyAlignment="1">
      <alignment horizontal="left"/>
    </xf>
    <xf numFmtId="44" fontId="4" fillId="17" borderId="6" xfId="1" applyFont="1" applyFill="1" applyBorder="1"/>
    <xf numFmtId="0" fontId="0" fillId="17" borderId="7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44" fontId="4" fillId="0" borderId="0" xfId="1" applyFont="1" applyFill="1" applyBorder="1"/>
    <xf numFmtId="0" fontId="0" fillId="19" borderId="0" xfId="0" applyFill="1"/>
    <xf numFmtId="0" fontId="0" fillId="19" borderId="0" xfId="0" applyFill="1" applyBorder="1"/>
    <xf numFmtId="0" fontId="0" fillId="19" borderId="0" xfId="0" applyFill="1" applyBorder="1" applyAlignment="1">
      <alignment horizontal="left"/>
    </xf>
    <xf numFmtId="164" fontId="0" fillId="19" borderId="0" xfId="0" applyNumberFormat="1" applyFill="1" applyBorder="1"/>
    <xf numFmtId="2" fontId="0" fillId="19" borderId="0" xfId="0" applyNumberFormat="1" applyFill="1" applyBorder="1" applyAlignment="1">
      <alignment horizontal="center"/>
    </xf>
    <xf numFmtId="44" fontId="4" fillId="19" borderId="0" xfId="1" applyFont="1" applyFill="1" applyBorder="1"/>
    <xf numFmtId="0" fontId="0" fillId="16" borderId="3" xfId="0" applyFill="1" applyBorder="1"/>
    <xf numFmtId="2" fontId="0" fillId="0" borderId="3" xfId="0" applyNumberFormat="1" applyBorder="1" applyAlignment="1">
      <alignment horizontal="center"/>
    </xf>
    <xf numFmtId="0" fontId="0" fillId="23" borderId="3" xfId="0" applyFill="1" applyBorder="1" applyAlignment="1">
      <alignment horizontal="center"/>
    </xf>
    <xf numFmtId="9" fontId="0" fillId="23" borderId="3" xfId="2" applyFont="1" applyFill="1" applyBorder="1" applyAlignment="1">
      <alignment horizontal="center"/>
    </xf>
    <xf numFmtId="44" fontId="0" fillId="0" borderId="0" xfId="1" applyFont="1" applyBorder="1"/>
    <xf numFmtId="2" fontId="0" fillId="0" borderId="0" xfId="1" applyNumberFormat="1" applyFont="1" applyBorder="1" applyAlignment="1">
      <alignment horizontal="center"/>
    </xf>
    <xf numFmtId="0" fontId="0" fillId="16" borderId="21" xfId="0" applyFill="1" applyBorder="1"/>
    <xf numFmtId="0" fontId="0" fillId="18" borderId="21" xfId="0" applyFill="1" applyBorder="1" applyAlignment="1">
      <alignment horizontal="center"/>
    </xf>
    <xf numFmtId="0" fontId="0" fillId="0" borderId="17" xfId="0" quotePrefix="1" applyFill="1" applyBorder="1" applyAlignment="1">
      <alignment horizontal="center"/>
    </xf>
    <xf numFmtId="2" fontId="0" fillId="0" borderId="0" xfId="0" applyNumberFormat="1" applyBorder="1"/>
    <xf numFmtId="0" fontId="0" fillId="20" borderId="4" xfId="0" quotePrefix="1" applyFill="1" applyBorder="1" applyAlignment="1">
      <alignment horizontal="center"/>
    </xf>
    <xf numFmtId="0" fontId="0" fillId="20" borderId="22" xfId="0" quotePrefix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0" borderId="17" xfId="0" quotePrefix="1" applyFill="1" applyBorder="1" applyAlignment="1">
      <alignment horizontal="center"/>
    </xf>
    <xf numFmtId="2" fontId="0" fillId="0" borderId="0" xfId="0" applyNumberFormat="1"/>
    <xf numFmtId="0" fontId="0" fillId="19" borderId="0" xfId="0" applyFill="1" applyAlignment="1">
      <alignment horizontal="left"/>
    </xf>
    <xf numFmtId="0" fontId="0" fillId="19" borderId="0" xfId="0" applyFill="1" applyAlignment="1">
      <alignment horizontal="center"/>
    </xf>
    <xf numFmtId="2" fontId="0" fillId="19" borderId="0" xfId="0" applyNumberFormat="1" applyFill="1" applyAlignment="1">
      <alignment horizontal="center"/>
    </xf>
    <xf numFmtId="164" fontId="0" fillId="19" borderId="0" xfId="0" applyNumberFormat="1" applyFill="1" applyAlignment="1">
      <alignment horizontal="center"/>
    </xf>
    <xf numFmtId="2" fontId="0" fillId="19" borderId="0" xfId="0" applyNumberFormat="1" applyFill="1" applyAlignment="1">
      <alignment horizontal="right"/>
    </xf>
    <xf numFmtId="44" fontId="4" fillId="19" borderId="0" xfId="1" applyFont="1" applyFill="1"/>
    <xf numFmtId="0" fontId="0" fillId="0" borderId="26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Fill="1" applyBorder="1"/>
    <xf numFmtId="0" fontId="0" fillId="0" borderId="20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1" xfId="0" applyFill="1" applyBorder="1"/>
    <xf numFmtId="164" fontId="0" fillId="0" borderId="21" xfId="0" applyNumberFormat="1" applyFill="1" applyBorder="1"/>
    <xf numFmtId="2" fontId="0" fillId="0" borderId="21" xfId="0" applyNumberFormat="1" applyBorder="1" applyAlignment="1">
      <alignment horizontal="center"/>
    </xf>
    <xf numFmtId="0" fontId="0" fillId="24" borderId="0" xfId="0" applyFill="1"/>
    <xf numFmtId="164" fontId="0" fillId="19" borderId="0" xfId="0" applyNumberFormat="1" applyFill="1" applyBorder="1" applyAlignment="1">
      <alignment horizontal="center"/>
    </xf>
    <xf numFmtId="2" fontId="0" fillId="19" borderId="0" xfId="0" applyNumberFormat="1" applyFill="1" applyBorder="1" applyAlignment="1">
      <alignment horizontal="right"/>
    </xf>
    <xf numFmtId="0" fontId="0" fillId="16" borderId="0" xfId="0" applyFill="1"/>
    <xf numFmtId="2" fontId="0" fillId="20" borderId="21" xfId="1" applyNumberFormat="1" applyFont="1" applyFill="1" applyBorder="1" applyAlignment="1">
      <alignment horizontal="center"/>
    </xf>
    <xf numFmtId="0" fontId="0" fillId="16" borderId="26" xfId="0" applyFill="1" applyBorder="1" applyAlignment="1">
      <alignment horizontal="left"/>
    </xf>
    <xf numFmtId="0" fontId="0" fillId="16" borderId="3" xfId="0" applyFill="1" applyBorder="1" applyAlignment="1">
      <alignment horizontal="left"/>
    </xf>
    <xf numFmtId="0" fontId="0" fillId="16" borderId="3" xfId="0" applyFill="1" applyBorder="1" applyAlignment="1">
      <alignment horizontal="center"/>
    </xf>
    <xf numFmtId="2" fontId="0" fillId="16" borderId="3" xfId="0" applyNumberFormat="1" applyFill="1" applyBorder="1" applyAlignment="1">
      <alignment horizontal="center"/>
    </xf>
    <xf numFmtId="164" fontId="0" fillId="16" borderId="3" xfId="0" applyNumberFormat="1" applyFill="1" applyBorder="1" applyAlignment="1">
      <alignment horizontal="center"/>
    </xf>
    <xf numFmtId="2" fontId="0" fillId="16" borderId="3" xfId="0" applyNumberFormat="1" applyFill="1" applyBorder="1" applyAlignment="1">
      <alignment horizontal="right"/>
    </xf>
    <xf numFmtId="0" fontId="0" fillId="16" borderId="3" xfId="0" applyFill="1" applyBorder="1" applyAlignment="1">
      <alignment horizontal="right"/>
    </xf>
    <xf numFmtId="9" fontId="0" fillId="16" borderId="3" xfId="2" applyFont="1" applyFill="1" applyBorder="1" applyAlignment="1">
      <alignment horizontal="center"/>
    </xf>
    <xf numFmtId="44" fontId="0" fillId="16" borderId="3" xfId="1" applyFont="1" applyFill="1" applyBorder="1"/>
    <xf numFmtId="0" fontId="0" fillId="16" borderId="4" xfId="0" applyFill="1" applyBorder="1" applyAlignment="1">
      <alignment horizontal="center"/>
    </xf>
    <xf numFmtId="0" fontId="0" fillId="16" borderId="18" xfId="0" applyFill="1" applyBorder="1" applyAlignment="1">
      <alignment horizontal="left"/>
    </xf>
    <xf numFmtId="0" fontId="0" fillId="16" borderId="21" xfId="0" applyFill="1" applyBorder="1" applyAlignment="1">
      <alignment horizontal="left"/>
    </xf>
    <xf numFmtId="0" fontId="0" fillId="16" borderId="21" xfId="0" applyFill="1" applyBorder="1" applyAlignment="1">
      <alignment horizontal="center"/>
    </xf>
    <xf numFmtId="2" fontId="0" fillId="16" borderId="21" xfId="0" applyNumberFormat="1" applyFill="1" applyBorder="1" applyAlignment="1">
      <alignment horizontal="center"/>
    </xf>
    <xf numFmtId="164" fontId="0" fillId="16" borderId="21" xfId="0" applyNumberFormat="1" applyFill="1" applyBorder="1" applyAlignment="1">
      <alignment horizontal="center"/>
    </xf>
    <xf numFmtId="2" fontId="0" fillId="16" borderId="21" xfId="0" applyNumberFormat="1" applyFill="1" applyBorder="1" applyAlignment="1">
      <alignment horizontal="right"/>
    </xf>
    <xf numFmtId="0" fontId="0" fillId="16" borderId="21" xfId="0" applyFill="1" applyBorder="1" applyAlignment="1">
      <alignment horizontal="right"/>
    </xf>
    <xf numFmtId="9" fontId="0" fillId="16" borderId="21" xfId="2" applyFont="1" applyFill="1" applyBorder="1" applyAlignment="1">
      <alignment horizontal="center"/>
    </xf>
    <xf numFmtId="44" fontId="0" fillId="16" borderId="21" xfId="1" applyFont="1" applyFill="1" applyBorder="1"/>
    <xf numFmtId="0" fontId="0" fillId="16" borderId="17" xfId="0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44" fontId="4" fillId="0" borderId="0" xfId="1" applyFont="1" applyAlignment="1"/>
    <xf numFmtId="0" fontId="4" fillId="0" borderId="0" xfId="0" applyFont="1" applyAlignment="1"/>
    <xf numFmtId="1" fontId="0" fillId="0" borderId="1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16" borderId="0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24" borderId="0" xfId="0" applyNumberForma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Fill="1" applyBorder="1"/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" fontId="5" fillId="0" borderId="0" xfId="0" applyNumberFormat="1" applyFont="1" applyBorder="1"/>
    <xf numFmtId="1" fontId="0" fillId="0" borderId="1" xfId="0" applyNumberFormat="1" applyBorder="1"/>
    <xf numFmtId="165" fontId="5" fillId="0" borderId="0" xfId="0" applyNumberFormat="1" applyFont="1" applyBorder="1"/>
    <xf numFmtId="165" fontId="0" fillId="0" borderId="1" xfId="0" applyNumberFormat="1" applyBorder="1"/>
    <xf numFmtId="165" fontId="0" fillId="0" borderId="0" xfId="0" applyNumberFormat="1"/>
    <xf numFmtId="0" fontId="9" fillId="0" borderId="0" xfId="0" applyFont="1"/>
    <xf numFmtId="0" fontId="13" fillId="21" borderId="10" xfId="0" applyFont="1" applyFill="1" applyBorder="1" applyAlignment="1"/>
    <xf numFmtId="0" fontId="13" fillId="21" borderId="16" xfId="0" applyFont="1" applyFill="1" applyBorder="1" applyAlignment="1"/>
    <xf numFmtId="0" fontId="13" fillId="4" borderId="3" xfId="0" applyFont="1" applyFill="1" applyBorder="1" applyAlignment="1">
      <alignment horizontal="center"/>
    </xf>
    <xf numFmtId="1" fontId="13" fillId="4" borderId="4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12" borderId="5" xfId="0" applyFont="1" applyFill="1" applyBorder="1" applyAlignment="1">
      <alignment horizontal="center"/>
    </xf>
    <xf numFmtId="0" fontId="10" fillId="19" borderId="1" xfId="0" applyFont="1" applyFill="1" applyBorder="1" applyAlignment="1">
      <alignment horizontal="center" vertical="top" wrapText="1"/>
    </xf>
    <xf numFmtId="165" fontId="10" fillId="19" borderId="1" xfId="0" applyNumberFormat="1" applyFont="1" applyFill="1" applyBorder="1" applyAlignment="1">
      <alignment horizontal="center" vertical="top" wrapText="1"/>
    </xf>
    <xf numFmtId="1" fontId="10" fillId="19" borderId="1" xfId="0" applyNumberFormat="1" applyFont="1" applyFill="1" applyBorder="1" applyAlignment="1">
      <alignment horizontal="center" vertical="top" wrapText="1"/>
    </xf>
    <xf numFmtId="9" fontId="10" fillId="19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1" fontId="18" fillId="0" borderId="0" xfId="1" applyNumberFormat="1" applyFont="1" applyAlignment="1">
      <alignment horizontal="center"/>
    </xf>
    <xf numFmtId="0" fontId="4" fillId="20" borderId="1" xfId="0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11" fillId="2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0" fontId="19" fillId="2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1" fillId="0" borderId="0" xfId="0" applyFont="1" applyAlignment="1"/>
    <xf numFmtId="0" fontId="20" fillId="0" borderId="33" xfId="0" applyFont="1" applyFill="1" applyBorder="1" applyAlignment="1">
      <alignment vertical="center"/>
    </xf>
    <xf numFmtId="0" fontId="20" fillId="0" borderId="33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9" fillId="2" borderId="33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/>
    <xf numFmtId="9" fontId="10" fillId="19" borderId="0" xfId="0" applyNumberFormat="1" applyFont="1" applyFill="1" applyBorder="1" applyAlignment="1">
      <alignment horizontal="center" vertical="top" wrapText="1"/>
    </xf>
    <xf numFmtId="9" fontId="23" fillId="0" borderId="1" xfId="0" applyNumberFormat="1" applyFont="1" applyBorder="1" applyAlignment="1">
      <alignment horizontal="center"/>
    </xf>
    <xf numFmtId="0" fontId="23" fillId="0" borderId="1" xfId="0" applyFont="1" applyBorder="1"/>
    <xf numFmtId="2" fontId="10" fillId="19" borderId="1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Border="1"/>
    <xf numFmtId="2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Border="1"/>
    <xf numFmtId="0" fontId="12" fillId="0" borderId="1" xfId="0" applyNumberFormat="1" applyFont="1" applyFill="1" applyBorder="1"/>
    <xf numFmtId="0" fontId="12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0" applyNumberFormat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23" fillId="0" borderId="1" xfId="0" applyFont="1" applyFill="1" applyBorder="1"/>
    <xf numFmtId="0" fontId="12" fillId="0" borderId="2" xfId="0" applyNumberFormat="1" applyFont="1" applyFill="1" applyBorder="1"/>
    <xf numFmtId="0" fontId="0" fillId="0" borderId="1" xfId="0" applyNumberFormat="1" applyBorder="1"/>
    <xf numFmtId="0" fontId="0" fillId="0" borderId="2" xfId="0" applyNumberFormat="1" applyBorder="1"/>
    <xf numFmtId="165" fontId="0" fillId="0" borderId="2" xfId="0" applyNumberFormat="1" applyBorder="1"/>
    <xf numFmtId="1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165" fontId="0" fillId="0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6" xfId="0" applyFont="1" applyFill="1" applyBorder="1"/>
    <xf numFmtId="1" fontId="0" fillId="0" borderId="26" xfId="0" applyNumberFormat="1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" xfId="0" applyFont="1" applyFill="1" applyBorder="1"/>
    <xf numFmtId="0" fontId="11" fillId="0" borderId="1" xfId="0" applyFont="1" applyFill="1" applyBorder="1"/>
    <xf numFmtId="0" fontId="0" fillId="0" borderId="5" xfId="0" applyFont="1" applyFill="1" applyBorder="1"/>
    <xf numFmtId="1" fontId="0" fillId="0" borderId="5" xfId="0" applyNumberFormat="1" applyFont="1" applyFill="1" applyBorder="1"/>
    <xf numFmtId="0" fontId="0" fillId="0" borderId="5" xfId="0" applyFont="1" applyFill="1" applyBorder="1" applyAlignment="1">
      <alignment horizontal="right"/>
    </xf>
    <xf numFmtId="0" fontId="0" fillId="0" borderId="20" xfId="0" applyFont="1" applyFill="1" applyBorder="1"/>
    <xf numFmtId="1" fontId="0" fillId="0" borderId="20" xfId="0" applyNumberFormat="1" applyFont="1" applyFill="1" applyBorder="1"/>
    <xf numFmtId="0" fontId="0" fillId="0" borderId="20" xfId="0" applyFont="1" applyFill="1" applyBorder="1" applyAlignment="1">
      <alignment horizontal="right"/>
    </xf>
    <xf numFmtId="0" fontId="0" fillId="0" borderId="8" xfId="0" applyFont="1" applyFill="1" applyBorder="1"/>
    <xf numFmtId="0" fontId="5" fillId="0" borderId="1" xfId="0" applyFont="1" applyFill="1" applyBorder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1" fontId="23" fillId="0" borderId="1" xfId="0" applyNumberFormat="1" applyFont="1" applyFill="1" applyBorder="1"/>
    <xf numFmtId="2" fontId="11" fillId="0" borderId="1" xfId="0" applyNumberFormat="1" applyFont="1" applyBorder="1"/>
    <xf numFmtId="1" fontId="11" fillId="0" borderId="1" xfId="0" applyNumberFormat="1" applyFont="1" applyBorder="1"/>
    <xf numFmtId="0" fontId="0" fillId="20" borderId="11" xfId="0" applyFill="1" applyBorder="1"/>
    <xf numFmtId="0" fontId="26" fillId="20" borderId="44" xfId="0" applyFont="1" applyFill="1" applyBorder="1" applyAlignment="1">
      <alignment horizontal="center" vertical="center"/>
    </xf>
    <xf numFmtId="0" fontId="26" fillId="20" borderId="45" xfId="0" applyFont="1" applyFill="1" applyBorder="1" applyAlignment="1">
      <alignment horizontal="center" vertical="center"/>
    </xf>
    <xf numFmtId="0" fontId="26" fillId="20" borderId="45" xfId="0" applyFont="1" applyFill="1" applyBorder="1" applyAlignment="1">
      <alignment horizontal="center" vertical="center" wrapText="1"/>
    </xf>
    <xf numFmtId="1" fontId="26" fillId="20" borderId="45" xfId="0" applyNumberFormat="1" applyFont="1" applyFill="1" applyBorder="1" applyAlignment="1">
      <alignment horizontal="center" vertical="center" wrapText="1"/>
    </xf>
    <xf numFmtId="1" fontId="26" fillId="20" borderId="46" xfId="0" applyNumberFormat="1" applyFont="1" applyFill="1" applyBorder="1" applyAlignment="1">
      <alignment horizontal="center" vertical="center" wrapText="1"/>
    </xf>
    <xf numFmtId="0" fontId="17" fillId="20" borderId="0" xfId="0" applyFont="1" applyFill="1" applyBorder="1" applyAlignment="1">
      <alignment horizontal="center" vertical="center"/>
    </xf>
    <xf numFmtId="0" fontId="26" fillId="20" borderId="4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0" borderId="47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0" fillId="20" borderId="1" xfId="0" applyFont="1" applyFill="1" applyBorder="1"/>
    <xf numFmtId="0" fontId="23" fillId="20" borderId="1" xfId="0" applyFont="1" applyFill="1" applyBorder="1"/>
    <xf numFmtId="1" fontId="0" fillId="20" borderId="1" xfId="0" applyNumberFormat="1" applyFill="1" applyBorder="1" applyAlignment="1">
      <alignment horizontal="center"/>
    </xf>
    <xf numFmtId="1" fontId="0" fillId="20" borderId="48" xfId="0" applyNumberFormat="1" applyFill="1" applyBorder="1" applyAlignment="1">
      <alignment horizontal="center"/>
    </xf>
    <xf numFmtId="0" fontId="0" fillId="20" borderId="47" xfId="0" applyFont="1" applyFill="1" applyBorder="1"/>
    <xf numFmtId="0" fontId="0" fillId="20" borderId="1" xfId="0" applyFill="1" applyBorder="1"/>
    <xf numFmtId="0" fontId="0" fillId="20" borderId="1" xfId="0" applyNumberFormat="1" applyFill="1" applyBorder="1" applyAlignment="1">
      <alignment horizontal="center"/>
    </xf>
    <xf numFmtId="165" fontId="0" fillId="20" borderId="1" xfId="0" applyNumberFormat="1" applyFill="1" applyBorder="1" applyAlignment="1">
      <alignment horizontal="center"/>
    </xf>
    <xf numFmtId="165" fontId="0" fillId="20" borderId="48" xfId="0" applyNumberFormat="1" applyFill="1" applyBorder="1" applyAlignment="1">
      <alignment horizontal="center"/>
    </xf>
    <xf numFmtId="0" fontId="0" fillId="20" borderId="49" xfId="0" applyFont="1" applyFill="1" applyBorder="1"/>
    <xf numFmtId="0" fontId="0" fillId="20" borderId="15" xfId="0" applyFont="1" applyFill="1" applyBorder="1"/>
    <xf numFmtId="1" fontId="0" fillId="20" borderId="15" xfId="0" applyNumberFormat="1" applyFill="1" applyBorder="1" applyAlignment="1">
      <alignment horizontal="center"/>
    </xf>
    <xf numFmtId="1" fontId="0" fillId="20" borderId="50" xfId="0" applyNumberFormat="1" applyFill="1" applyBorder="1" applyAlignment="1">
      <alignment horizontal="center"/>
    </xf>
    <xf numFmtId="0" fontId="0" fillId="20" borderId="51" xfId="0" applyFill="1" applyBorder="1"/>
    <xf numFmtId="49" fontId="0" fillId="20" borderId="1" xfId="0" applyNumberFormat="1" applyFill="1" applyBorder="1" applyAlignment="1">
      <alignment horizontal="center"/>
    </xf>
    <xf numFmtId="0" fontId="0" fillId="20" borderId="44" xfId="0" applyFont="1" applyFill="1" applyBorder="1"/>
    <xf numFmtId="0" fontId="0" fillId="20" borderId="45" xfId="0" applyFont="1" applyFill="1" applyBorder="1"/>
    <xf numFmtId="49" fontId="0" fillId="20" borderId="45" xfId="0" applyNumberFormat="1" applyFill="1" applyBorder="1" applyAlignment="1">
      <alignment horizontal="center"/>
    </xf>
    <xf numFmtId="49" fontId="0" fillId="20" borderId="46" xfId="0" applyNumberFormat="1" applyFill="1" applyBorder="1" applyAlignment="1">
      <alignment horizontal="center"/>
    </xf>
    <xf numFmtId="0" fontId="0" fillId="20" borderId="49" xfId="0" applyFont="1" applyFill="1" applyBorder="1" applyAlignment="1">
      <alignment horizontal="center" vertical="center"/>
    </xf>
    <xf numFmtId="0" fontId="0" fillId="20" borderId="15" xfId="0" applyFont="1" applyFill="1" applyBorder="1" applyAlignment="1">
      <alignment horizontal="center" vertical="center"/>
    </xf>
    <xf numFmtId="0" fontId="5" fillId="20" borderId="15" xfId="0" applyFont="1" applyFill="1" applyBorder="1"/>
    <xf numFmtId="0" fontId="23" fillId="20" borderId="15" xfId="0" applyFont="1" applyFill="1" applyBorder="1"/>
    <xf numFmtId="0" fontId="0" fillId="20" borderId="15" xfId="0" applyNumberFormat="1" applyFill="1" applyBorder="1" applyAlignment="1">
      <alignment horizontal="center"/>
    </xf>
    <xf numFmtId="0" fontId="0" fillId="20" borderId="52" xfId="0" applyFont="1" applyFill="1" applyBorder="1" applyAlignment="1">
      <alignment horizontal="center" vertical="center"/>
    </xf>
    <xf numFmtId="0" fontId="0" fillId="20" borderId="0" xfId="0" applyFont="1" applyFill="1" applyBorder="1" applyAlignment="1">
      <alignment horizontal="center" vertical="center"/>
    </xf>
    <xf numFmtId="0" fontId="0" fillId="20" borderId="29" xfId="0" applyFont="1" applyFill="1" applyBorder="1" applyAlignment="1">
      <alignment horizontal="center" vertical="center"/>
    </xf>
    <xf numFmtId="0" fontId="0" fillId="20" borderId="30" xfId="0" applyFont="1" applyFill="1" applyBorder="1" applyAlignment="1">
      <alignment horizontal="center" vertical="center"/>
    </xf>
    <xf numFmtId="0" fontId="0" fillId="20" borderId="30" xfId="0" applyFill="1" applyBorder="1"/>
    <xf numFmtId="0" fontId="0" fillId="20" borderId="30" xfId="0" applyFill="1" applyBorder="1" applyAlignment="1">
      <alignment horizontal="center"/>
    </xf>
    <xf numFmtId="49" fontId="0" fillId="20" borderId="15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20" borderId="44" xfId="0" applyFont="1" applyFill="1" applyBorder="1" applyAlignment="1">
      <alignment horizontal="center" vertical="center"/>
    </xf>
    <xf numFmtId="0" fontId="0" fillId="20" borderId="45" xfId="0" applyFont="1" applyFill="1" applyBorder="1" applyAlignment="1">
      <alignment horizontal="center" vertical="center"/>
    </xf>
    <xf numFmtId="0" fontId="23" fillId="20" borderId="45" xfId="0" applyFont="1" applyFill="1" applyBorder="1"/>
    <xf numFmtId="1" fontId="0" fillId="20" borderId="46" xfId="0" applyNumberFormat="1" applyFill="1" applyBorder="1" applyAlignment="1">
      <alignment horizontal="center"/>
    </xf>
    <xf numFmtId="1" fontId="0" fillId="20" borderId="45" xfId="0" applyNumberFormat="1" applyFill="1" applyBorder="1" applyAlignment="1">
      <alignment horizontal="center"/>
    </xf>
    <xf numFmtId="0" fontId="11" fillId="20" borderId="47" xfId="0" applyFont="1" applyFill="1" applyBorder="1"/>
    <xf numFmtId="0" fontId="11" fillId="20" borderId="45" xfId="0" applyFont="1" applyFill="1" applyBorder="1"/>
    <xf numFmtId="0" fontId="11" fillId="20" borderId="15" xfId="0" applyFont="1" applyFill="1" applyBorder="1"/>
    <xf numFmtId="0" fontId="11" fillId="20" borderId="0" xfId="0" applyFont="1" applyFill="1" applyBorder="1"/>
    <xf numFmtId="0" fontId="23" fillId="20" borderId="0" xfId="0" applyFont="1" applyFill="1" applyBorder="1"/>
    <xf numFmtId="49" fontId="0" fillId="20" borderId="0" xfId="0" applyNumberFormat="1" applyFill="1" applyBorder="1" applyAlignment="1">
      <alignment horizontal="center"/>
    </xf>
    <xf numFmtId="1" fontId="0" fillId="20" borderId="0" xfId="0" applyNumberForma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0" fillId="20" borderId="45" xfId="0" applyNumberFormat="1" applyFill="1" applyBorder="1" applyAlignment="1">
      <alignment horizontal="center"/>
    </xf>
    <xf numFmtId="0" fontId="0" fillId="20" borderId="46" xfId="0" applyNumberFormat="1" applyFill="1" applyBorder="1" applyAlignment="1">
      <alignment horizontal="center"/>
    </xf>
    <xf numFmtId="0" fontId="0" fillId="20" borderId="48" xfId="0" applyNumberFormat="1" applyFill="1" applyBorder="1" applyAlignment="1">
      <alignment horizontal="center"/>
    </xf>
    <xf numFmtId="49" fontId="0" fillId="20" borderId="48" xfId="0" applyNumberFormat="1" applyFill="1" applyBorder="1" applyAlignment="1">
      <alignment horizontal="center"/>
    </xf>
    <xf numFmtId="0" fontId="5" fillId="20" borderId="1" xfId="0" applyFont="1" applyFill="1" applyBorder="1"/>
    <xf numFmtId="0" fontId="0" fillId="0" borderId="0" xfId="0" applyFont="1" applyFill="1" applyBorder="1"/>
    <xf numFmtId="0" fontId="23" fillId="0" borderId="0" xfId="0" applyFont="1" applyBorder="1"/>
    <xf numFmtId="49" fontId="0" fillId="0" borderId="0" xfId="0" applyNumberFormat="1" applyFill="1" applyBorder="1" applyAlignment="1">
      <alignment horizontal="center"/>
    </xf>
    <xf numFmtId="0" fontId="27" fillId="0" borderId="30" xfId="0" applyFont="1" applyBorder="1" applyAlignment="1">
      <alignment wrapText="1"/>
    </xf>
    <xf numFmtId="0" fontId="0" fillId="20" borderId="11" xfId="0" applyFill="1" applyBorder="1" applyAlignment="1">
      <alignment horizontal="center" vertical="center"/>
    </xf>
    <xf numFmtId="0" fontId="0" fillId="20" borderId="0" xfId="0" applyFill="1" applyBorder="1" applyAlignment="1">
      <alignment horizontal="center" vertical="center"/>
    </xf>
    <xf numFmtId="0" fontId="26" fillId="20" borderId="0" xfId="0" applyFont="1" applyFill="1" applyBorder="1" applyAlignment="1">
      <alignment horizontal="center" vertical="center"/>
    </xf>
    <xf numFmtId="0" fontId="0" fillId="24" borderId="1" xfId="0" applyFont="1" applyFill="1" applyBorder="1" applyAlignment="1">
      <alignment horizontal="center" vertical="center"/>
    </xf>
    <xf numFmtId="165" fontId="0" fillId="20" borderId="45" xfId="0" applyNumberFormat="1" applyFill="1" applyBorder="1" applyAlignment="1">
      <alignment horizontal="center"/>
    </xf>
    <xf numFmtId="165" fontId="0" fillId="20" borderId="46" xfId="0" applyNumberFormat="1" applyFill="1" applyBorder="1" applyAlignment="1">
      <alignment horizontal="center"/>
    </xf>
    <xf numFmtId="0" fontId="0" fillId="20" borderId="50" xfId="0" applyNumberFormat="1" applyFill="1" applyBorder="1" applyAlignment="1">
      <alignment horizontal="center"/>
    </xf>
    <xf numFmtId="0" fontId="0" fillId="20" borderId="31" xfId="0" applyFill="1" applyBorder="1"/>
    <xf numFmtId="0" fontId="0" fillId="0" borderId="0" xfId="0" applyNumberFormat="1" applyFill="1" applyBorder="1" applyAlignment="1">
      <alignment horizontal="center"/>
    </xf>
    <xf numFmtId="0" fontId="23" fillId="20" borderId="47" xfId="0" applyFont="1" applyFill="1" applyBorder="1"/>
    <xf numFmtId="49" fontId="0" fillId="20" borderId="50" xfId="0" applyNumberFormat="1" applyFill="1" applyBorder="1" applyAlignment="1">
      <alignment horizontal="center"/>
    </xf>
    <xf numFmtId="0" fontId="0" fillId="20" borderId="0" xfId="0" applyFont="1" applyFill="1" applyBorder="1"/>
    <xf numFmtId="0" fontId="0" fillId="20" borderId="0" xfId="0" applyNumberFormat="1" applyFont="1" applyFill="1" applyBorder="1"/>
    <xf numFmtId="0" fontId="0" fillId="21" borderId="52" xfId="0" applyFill="1" applyBorder="1" applyAlignment="1">
      <alignment horizontal="right"/>
    </xf>
    <xf numFmtId="0" fontId="0" fillId="21" borderId="51" xfId="0" applyFill="1" applyBorder="1"/>
    <xf numFmtId="0" fontId="0" fillId="21" borderId="3" xfId="0" applyFill="1" applyBorder="1" applyAlignment="1">
      <alignment horizontal="left" vertical="center"/>
    </xf>
    <xf numFmtId="0" fontId="0" fillId="21" borderId="59" xfId="0" applyFill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center"/>
    </xf>
    <xf numFmtId="165" fontId="1" fillId="20" borderId="1" xfId="0" applyNumberFormat="1" applyFont="1" applyFill="1" applyBorder="1" applyAlignment="1">
      <alignment horizontal="center" vertical="center"/>
    </xf>
    <xf numFmtId="0" fontId="1" fillId="20" borderId="45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left"/>
    </xf>
    <xf numFmtId="9" fontId="0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3" fillId="0" borderId="1" xfId="0" applyNumberFormat="1" applyFont="1" applyFill="1" applyBorder="1"/>
    <xf numFmtId="0" fontId="8" fillId="0" borderId="0" xfId="0" applyFont="1" applyAlignment="1">
      <alignment horizontal="center"/>
    </xf>
    <xf numFmtId="0" fontId="4" fillId="21" borderId="52" xfId="0" applyFont="1" applyFill="1" applyBorder="1" applyAlignment="1">
      <alignment horizontal="center"/>
    </xf>
    <xf numFmtId="0" fontId="4" fillId="21" borderId="5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6" xfId="0" applyFont="1" applyFill="1" applyBorder="1"/>
    <xf numFmtId="1" fontId="3" fillId="0" borderId="26" xfId="0" applyNumberFormat="1" applyFont="1" applyFill="1" applyBorder="1"/>
    <xf numFmtId="0" fontId="3" fillId="0" borderId="26" xfId="0" applyFont="1" applyFill="1" applyBorder="1" applyAlignment="1">
      <alignment horizontal="right"/>
    </xf>
    <xf numFmtId="0" fontId="3" fillId="0" borderId="2" xfId="0" applyFont="1" applyFill="1" applyBorder="1"/>
    <xf numFmtId="0" fontId="12" fillId="0" borderId="0" xfId="0" applyFont="1"/>
    <xf numFmtId="0" fontId="0" fillId="0" borderId="26" xfId="0" applyNumberFormat="1" applyFont="1" applyFill="1" applyBorder="1"/>
    <xf numFmtId="9" fontId="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/>
    <xf numFmtId="165" fontId="0" fillId="3" borderId="1" xfId="0" applyNumberFormat="1" applyFill="1" applyBorder="1"/>
    <xf numFmtId="1" fontId="11" fillId="3" borderId="1" xfId="0" applyNumberFormat="1" applyFont="1" applyFill="1" applyBorder="1"/>
    <xf numFmtId="1" fontId="11" fillId="0" borderId="1" xfId="0" applyNumberFormat="1" applyFont="1" applyFill="1" applyBorder="1"/>
    <xf numFmtId="1" fontId="0" fillId="0" borderId="1" xfId="0" applyNumberFormat="1" applyFont="1" applyBorder="1"/>
    <xf numFmtId="1" fontId="0" fillId="0" borderId="1" xfId="0" applyNumberFormat="1" applyFont="1" applyFill="1" applyBorder="1"/>
    <xf numFmtId="0" fontId="2" fillId="19" borderId="26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20" xfId="0" applyFont="1" applyFill="1" applyBorder="1" applyAlignment="1">
      <alignment horizontal="center" vertical="center" wrapText="1"/>
    </xf>
    <xf numFmtId="0" fontId="2" fillId="19" borderId="0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horizontal="center" vertical="center" wrapText="1"/>
    </xf>
    <xf numFmtId="0" fontId="2" fillId="19" borderId="2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textRotation="90" wrapText="1"/>
    </xf>
    <xf numFmtId="0" fontId="1" fillId="2" borderId="19" xfId="0" applyFont="1" applyFill="1" applyBorder="1" applyAlignment="1">
      <alignment horizontal="center" vertical="top" textRotation="90" wrapText="1"/>
    </xf>
    <xf numFmtId="0" fontId="0" fillId="10" borderId="5" xfId="0" applyFill="1" applyBorder="1" applyAlignment="1">
      <alignment horizontal="center" vertical="top" wrapText="1"/>
    </xf>
    <xf numFmtId="0" fontId="0" fillId="10" borderId="7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13" fillId="10" borderId="32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4" fillId="13" borderId="5" xfId="0" applyFont="1" applyFill="1" applyBorder="1" applyAlignment="1">
      <alignment horizontal="center"/>
    </xf>
    <xf numFmtId="0" fontId="14" fillId="13" borderId="7" xfId="0" applyFont="1" applyFill="1" applyBorder="1" applyAlignment="1">
      <alignment horizontal="center"/>
    </xf>
    <xf numFmtId="0" fontId="14" fillId="14" borderId="5" xfId="0" applyFont="1" applyFill="1" applyBorder="1" applyAlignment="1">
      <alignment horizontal="center"/>
    </xf>
    <xf numFmtId="0" fontId="14" fillId="14" borderId="6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8" fillId="21" borderId="54" xfId="0" applyFont="1" applyFill="1" applyBorder="1" applyAlignment="1">
      <alignment horizontal="center"/>
    </xf>
    <xf numFmtId="0" fontId="28" fillId="21" borderId="55" xfId="0" applyFont="1" applyFill="1" applyBorder="1" applyAlignment="1">
      <alignment horizontal="center"/>
    </xf>
    <xf numFmtId="0" fontId="28" fillId="21" borderId="56" xfId="0" applyFont="1" applyFill="1" applyBorder="1" applyAlignment="1">
      <alignment horizontal="center"/>
    </xf>
    <xf numFmtId="0" fontId="4" fillId="21" borderId="28" xfId="0" applyFont="1" applyFill="1" applyBorder="1" applyAlignment="1">
      <alignment horizontal="center"/>
    </xf>
    <xf numFmtId="0" fontId="4" fillId="21" borderId="12" xfId="0" applyFont="1" applyFill="1" applyBorder="1" applyAlignment="1">
      <alignment horizontal="center"/>
    </xf>
    <xf numFmtId="0" fontId="0" fillId="20" borderId="21" xfId="0" applyFill="1" applyBorder="1" applyAlignment="1">
      <alignment horizontal="left" vertical="center"/>
    </xf>
    <xf numFmtId="0" fontId="0" fillId="20" borderId="57" xfId="0" applyFill="1" applyBorder="1" applyAlignment="1">
      <alignment horizontal="left" vertical="center"/>
    </xf>
    <xf numFmtId="0" fontId="4" fillId="21" borderId="52" xfId="0" applyFont="1" applyFill="1" applyBorder="1" applyAlignment="1">
      <alignment horizontal="center"/>
    </xf>
    <xf numFmtId="0" fontId="4" fillId="21" borderId="51" xfId="0" applyFont="1" applyFill="1" applyBorder="1" applyAlignment="1">
      <alignment horizontal="center"/>
    </xf>
    <xf numFmtId="0" fontId="0" fillId="20" borderId="6" xfId="0" applyFill="1" applyBorder="1" applyAlignment="1">
      <alignment horizontal="left" vertical="center"/>
    </xf>
    <xf numFmtId="0" fontId="0" fillId="20" borderId="58" xfId="0" applyFill="1" applyBorder="1" applyAlignment="1">
      <alignment horizontal="left" vertical="center"/>
    </xf>
    <xf numFmtId="0" fontId="0" fillId="21" borderId="6" xfId="0" applyFill="1" applyBorder="1" applyAlignment="1">
      <alignment horizontal="center"/>
    </xf>
    <xf numFmtId="0" fontId="0" fillId="21" borderId="58" xfId="0" applyFill="1" applyBorder="1" applyAlignment="1">
      <alignment horizontal="center"/>
    </xf>
    <xf numFmtId="0" fontId="0" fillId="20" borderId="60" xfId="0" applyFill="1" applyBorder="1" applyAlignment="1">
      <alignment horizontal="left" vertical="center"/>
    </xf>
    <xf numFmtId="0" fontId="0" fillId="21" borderId="3" xfId="0" applyFill="1" applyBorder="1" applyAlignment="1">
      <alignment horizontal="center"/>
    </xf>
    <xf numFmtId="0" fontId="0" fillId="21" borderId="59" xfId="0" applyFill="1" applyBorder="1" applyAlignment="1">
      <alignment horizontal="center"/>
    </xf>
    <xf numFmtId="0" fontId="24" fillId="0" borderId="42" xfId="0" applyFont="1" applyBorder="1" applyAlignment="1">
      <alignment horizontal="center" vertical="center" textRotation="90"/>
    </xf>
    <xf numFmtId="0" fontId="24" fillId="0" borderId="43" xfId="0" applyFont="1" applyBorder="1" applyAlignment="1">
      <alignment horizontal="center" vertical="center" textRotation="90"/>
    </xf>
    <xf numFmtId="0" fontId="24" fillId="0" borderId="53" xfId="0" applyFont="1" applyBorder="1" applyAlignment="1">
      <alignment horizontal="center" vertical="center" textRotation="90"/>
    </xf>
    <xf numFmtId="0" fontId="24" fillId="20" borderId="0" xfId="0" applyFont="1" applyFill="1" applyBorder="1" applyAlignment="1">
      <alignment horizontal="center" vertical="center"/>
    </xf>
    <xf numFmtId="0" fontId="24" fillId="20" borderId="30" xfId="0" applyFont="1" applyFill="1" applyBorder="1" applyAlignment="1">
      <alignment horizontal="center" vertical="center"/>
    </xf>
    <xf numFmtId="0" fontId="24" fillId="20" borderId="11" xfId="0" applyFont="1" applyFill="1" applyBorder="1" applyAlignment="1">
      <alignment horizontal="center" vertical="center"/>
    </xf>
    <xf numFmtId="0" fontId="4" fillId="21" borderId="29" xfId="0" applyFont="1" applyFill="1" applyBorder="1" applyAlignment="1">
      <alignment horizontal="center"/>
    </xf>
    <xf numFmtId="0" fontId="4" fillId="21" borderId="31" xfId="0" applyFont="1" applyFill="1" applyBorder="1" applyAlignment="1">
      <alignment horizontal="center"/>
    </xf>
    <xf numFmtId="0" fontId="0" fillId="20" borderId="61" xfId="0" applyFill="1" applyBorder="1" applyAlignment="1">
      <alignment horizontal="left" vertical="center"/>
    </xf>
    <xf numFmtId="0" fontId="0" fillId="20" borderId="62" xfId="0" applyFill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textRotation="90"/>
    </xf>
    <xf numFmtId="0" fontId="24" fillId="0" borderId="29" xfId="0" applyFont="1" applyBorder="1" applyAlignment="1">
      <alignment horizontal="center" vertical="center" textRotation="90"/>
    </xf>
    <xf numFmtId="0" fontId="25" fillId="25" borderId="28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/>
    </xf>
    <xf numFmtId="0" fontId="25" fillId="25" borderId="52" xfId="0" applyFont="1" applyFill="1" applyBorder="1" applyAlignment="1">
      <alignment horizontal="center" vertical="center"/>
    </xf>
    <xf numFmtId="0" fontId="25" fillId="25" borderId="0" xfId="0" applyFont="1" applyFill="1" applyBorder="1" applyAlignment="1">
      <alignment horizontal="center" vertical="center"/>
    </xf>
    <xf numFmtId="0" fontId="25" fillId="25" borderId="51" xfId="0" applyFont="1" applyFill="1" applyBorder="1" applyAlignment="1">
      <alignment horizontal="center" vertical="center"/>
    </xf>
    <xf numFmtId="0" fontId="25" fillId="26" borderId="28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/>
    </xf>
    <xf numFmtId="0" fontId="25" fillId="26" borderId="12" xfId="0" applyFont="1" applyFill="1" applyBorder="1" applyAlignment="1">
      <alignment horizontal="center" vertical="center"/>
    </xf>
    <xf numFmtId="0" fontId="25" fillId="26" borderId="52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0" fontId="25" fillId="26" borderId="51" xfId="0" applyFont="1" applyFill="1" applyBorder="1" applyAlignment="1">
      <alignment horizontal="center" vertical="center"/>
    </xf>
    <xf numFmtId="15" fontId="27" fillId="0" borderId="0" xfId="0" applyNumberFormat="1" applyFont="1" applyBorder="1" applyAlignment="1">
      <alignment horizontal="center" vertical="center" wrapText="1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25" fillId="25" borderId="31" xfId="0" applyFont="1" applyFill="1" applyBorder="1" applyAlignment="1">
      <alignment horizontal="center" vertical="center"/>
    </xf>
    <xf numFmtId="0" fontId="25" fillId="26" borderId="29" xfId="0" applyFont="1" applyFill="1" applyBorder="1" applyAlignment="1">
      <alignment horizontal="center" vertical="center"/>
    </xf>
    <xf numFmtId="0" fontId="25" fillId="26" borderId="30" xfId="0" applyFont="1" applyFill="1" applyBorder="1" applyAlignment="1">
      <alignment horizontal="center" vertical="center"/>
    </xf>
    <xf numFmtId="0" fontId="25" fillId="26" borderId="31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 textRotation="90"/>
    </xf>
    <xf numFmtId="0" fontId="12" fillId="0" borderId="1" xfId="0" applyFont="1" applyBorder="1"/>
    <xf numFmtId="0" fontId="4" fillId="0" borderId="1" xfId="0" applyFont="1" applyBorder="1" applyAlignment="1">
      <alignment horizontal="left"/>
    </xf>
    <xf numFmtId="164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27" borderId="1" xfId="0" applyFont="1" applyFill="1" applyBorder="1" applyAlignment="1">
      <alignment horizontal="center" wrapText="1"/>
    </xf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horizontal="center"/>
    </xf>
    <xf numFmtId="0" fontId="4" fillId="28" borderId="1" xfId="0" applyFont="1" applyFill="1" applyBorder="1" applyAlignment="1">
      <alignment horizontal="center" wrapText="1"/>
    </xf>
    <xf numFmtId="0" fontId="0" fillId="28" borderId="1" xfId="0" applyFill="1" applyBorder="1" applyAlignment="1">
      <alignment horizontal="center"/>
    </xf>
    <xf numFmtId="0" fontId="0" fillId="28" borderId="1" xfId="0" applyFont="1" applyFill="1" applyBorder="1" applyAlignment="1">
      <alignment horizontal="center"/>
    </xf>
    <xf numFmtId="0" fontId="4" fillId="29" borderId="1" xfId="0" applyFont="1" applyFill="1" applyBorder="1" applyAlignment="1">
      <alignment horizontal="center" wrapText="1"/>
    </xf>
    <xf numFmtId="0" fontId="0" fillId="29" borderId="1" xfId="0" applyFill="1" applyBorder="1" applyAlignment="1">
      <alignment horizontal="center"/>
    </xf>
    <xf numFmtId="0" fontId="0" fillId="29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0" fontId="12" fillId="27" borderId="1" xfId="0" applyFont="1" applyFill="1" applyBorder="1" applyAlignment="1">
      <alignment horizontal="center"/>
    </xf>
    <xf numFmtId="0" fontId="12" fillId="29" borderId="1" xfId="0" applyFont="1" applyFill="1" applyBorder="1" applyAlignment="1">
      <alignment horizontal="center"/>
    </xf>
    <xf numFmtId="0" fontId="12" fillId="28" borderId="1" xfId="0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0" fontId="11" fillId="0" borderId="0" xfId="0" applyFont="1" applyBorder="1"/>
    <xf numFmtId="0" fontId="4" fillId="29" borderId="1" xfId="0" applyFont="1" applyFill="1" applyBorder="1" applyAlignment="1">
      <alignment horizontal="center"/>
    </xf>
    <xf numFmtId="0" fontId="4" fillId="28" borderId="1" xfId="0" applyFont="1" applyFill="1" applyBorder="1" applyAlignment="1">
      <alignment horizontal="center"/>
    </xf>
    <xf numFmtId="165" fontId="0" fillId="0" borderId="0" xfId="0" applyNumberFormat="1" applyBorder="1"/>
    <xf numFmtId="0" fontId="29" fillId="0" borderId="1" xfId="0" applyFont="1" applyBorder="1" applyAlignment="1">
      <alignment horizontal="center"/>
    </xf>
    <xf numFmtId="166" fontId="29" fillId="0" borderId="1" xfId="0" applyNumberFormat="1" applyFont="1" applyBorder="1" applyAlignment="1">
      <alignment horizontal="center"/>
    </xf>
    <xf numFmtId="0" fontId="0" fillId="2" borderId="13" xfId="0" applyFont="1" applyFill="1" applyBorder="1" applyAlignment="1">
      <alignment vertical="top" textRotation="90" wrapText="1"/>
    </xf>
    <xf numFmtId="0" fontId="4" fillId="19" borderId="1" xfId="0" applyFont="1" applyFill="1" applyBorder="1" applyAlignment="1">
      <alignment horizontal="center" vertical="top" wrapText="1"/>
    </xf>
    <xf numFmtId="165" fontId="4" fillId="19" borderId="1" xfId="0" applyNumberFormat="1" applyFont="1" applyFill="1" applyBorder="1" applyAlignment="1">
      <alignment horizontal="center" vertical="top" wrapText="1"/>
    </xf>
    <xf numFmtId="1" fontId="4" fillId="19" borderId="1" xfId="0" applyNumberFormat="1" applyFont="1" applyFill="1" applyBorder="1" applyAlignment="1">
      <alignment horizontal="center" vertical="top" wrapText="1"/>
    </xf>
    <xf numFmtId="9" fontId="4" fillId="19" borderId="1" xfId="0" applyNumberFormat="1" applyFont="1" applyFill="1" applyBorder="1" applyAlignment="1">
      <alignment horizontal="center" vertical="top" wrapText="1"/>
    </xf>
    <xf numFmtId="1" fontId="4" fillId="27" borderId="1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Border="1"/>
    <xf numFmtId="2" fontId="11" fillId="0" borderId="0" xfId="0" applyNumberFormat="1" applyFont="1" applyBorder="1"/>
    <xf numFmtId="2" fontId="11" fillId="3" borderId="0" xfId="0" applyNumberFormat="1" applyFont="1" applyFill="1"/>
    <xf numFmtId="0" fontId="30" fillId="27" borderId="1" xfId="0" applyFont="1" applyFill="1" applyBorder="1" applyAlignment="1">
      <alignment horizontal="center" wrapText="1"/>
    </xf>
    <xf numFmtId="0" fontId="30" fillId="29" borderId="1" xfId="0" applyFont="1" applyFill="1" applyBorder="1" applyAlignment="1">
      <alignment horizontal="center" wrapText="1"/>
    </xf>
    <xf numFmtId="0" fontId="30" fillId="28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" fontId="11" fillId="3" borderId="0" xfId="0" applyNumberFormat="1" applyFont="1" applyFill="1" applyBorder="1"/>
    <xf numFmtId="165" fontId="11" fillId="3" borderId="1" xfId="0" applyNumberFormat="1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31" fillId="4" borderId="5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2" fillId="20" borderId="6" xfId="0" applyFont="1" applyFill="1" applyBorder="1" applyAlignment="1">
      <alignment horizontal="center"/>
    </xf>
    <xf numFmtId="0" fontId="32" fillId="20" borderId="7" xfId="0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right"/>
    </xf>
    <xf numFmtId="0" fontId="0" fillId="27" borderId="0" xfId="0" applyFill="1" applyBorder="1" applyAlignment="1">
      <alignment horizontal="center"/>
    </xf>
    <xf numFmtId="0" fontId="0" fillId="29" borderId="0" xfId="0" applyFill="1" applyBorder="1" applyAlignment="1">
      <alignment horizontal="center"/>
    </xf>
    <xf numFmtId="0" fontId="0" fillId="28" borderId="0" xfId="0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rgb="FF0000FF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sz val="10"/>
        <name val="Calibri"/>
        <scheme val="minor"/>
      </font>
      <alignment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0000FF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FF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5" name="Table5" displayName="Table5" ref="A5:BB189" totalsRowShown="0" tableBorderDxfId="104">
  <autoFilter ref="A5:BB189"/>
  <sortState ref="A6:BB189">
    <sortCondition ref="A5:A189"/>
  </sortState>
  <tableColumns count="54">
    <tableColumn id="51" name="Column111" dataDxfId="103">
      <calculatedColumnFormula>VLOOKUP(Table5[[#This Row],[Column2]],#REF!,2,FALSE)</calculatedColumnFormula>
    </tableColumn>
    <tableColumn id="48" name="Column110" dataDxfId="102"/>
    <tableColumn id="2" name="Column2" dataDxfId="101"/>
    <tableColumn id="3" name="Column3" dataDxfId="100"/>
    <tableColumn id="4" name="Column4" dataDxfId="99"/>
    <tableColumn id="5" name="Column5" dataDxfId="98"/>
    <tableColumn id="6" name="Column6" dataDxfId="97"/>
    <tableColumn id="7" name="Column7" dataDxfId="96"/>
    <tableColumn id="8" name="Column8" dataDxfId="95"/>
    <tableColumn id="9" name="Column9" dataDxfId="94"/>
    <tableColumn id="10" name="Column10" dataDxfId="93"/>
    <tableColumn id="11" name="Column11" dataDxfId="92"/>
    <tableColumn id="12" name="Column12" dataDxfId="91"/>
    <tableColumn id="13" name="Column13" dataDxfId="90"/>
    <tableColumn id="14" name="Column14" dataDxfId="89"/>
    <tableColumn id="15" name="Column15" dataDxfId="88"/>
    <tableColumn id="16" name="Column16" dataDxfId="87"/>
    <tableColumn id="17" name="Column17" dataDxfId="86"/>
    <tableColumn id="18" name="Column18" dataDxfId="85">
      <calculatedColumnFormula>ABS(H6)</calculatedColumnFormula>
    </tableColumn>
    <tableColumn id="19" name="Column19" dataDxfId="84">
      <calculatedColumnFormula>ABS(I6)</calculatedColumnFormula>
    </tableColumn>
    <tableColumn id="20" name="Column20" dataDxfId="83">
      <calculatedColumnFormula>ABS(J6)</calculatedColumnFormula>
    </tableColumn>
    <tableColumn id="21" name="Column21" dataDxfId="82">
      <calculatedColumnFormula>ABS(K6)</calculatedColumnFormula>
    </tableColumn>
    <tableColumn id="22" name="Column22" dataDxfId="81">
      <calculatedColumnFormula>ABS(L6)</calculatedColumnFormula>
    </tableColumn>
    <tableColumn id="23" name="Column23" dataDxfId="80">
      <calculatedColumnFormula>ABS(M6)</calculatedColumnFormula>
    </tableColumn>
    <tableColumn id="24" name="Column24" dataDxfId="79">
      <calculatedColumnFormula>ABS(N6)</calculatedColumnFormula>
    </tableColumn>
    <tableColumn id="25" name="Column25" dataDxfId="78">
      <calculatedColumnFormula>ABS(O6)</calculatedColumnFormula>
    </tableColumn>
    <tableColumn id="26" name="Column26" dataDxfId="77">
      <calculatedColumnFormula>ABS(P6)</calculatedColumnFormula>
    </tableColumn>
    <tableColumn id="27" name="Column27" dataDxfId="76">
      <calculatedColumnFormula>ABS(Q6)</calculatedColumnFormula>
    </tableColumn>
    <tableColumn id="28" name="Column28" dataDxfId="75">
      <calculatedColumnFormula>ABS(R6)</calculatedColumnFormula>
    </tableColumn>
    <tableColumn id="34" name="Column282" dataDxfId="74"/>
    <tableColumn id="29" name="Column29" dataDxfId="73"/>
    <tableColumn id="30" name="Column30" dataDxfId="72"/>
    <tableColumn id="31" name="Column31" dataDxfId="71"/>
    <tableColumn id="41" name="Column315" dataDxfId="70"/>
    <tableColumn id="36" name="Column314" dataDxfId="69">
      <calculatedColumnFormula>Table5[[#This Row],[Column26]]</calculatedColumnFormula>
    </tableColumn>
    <tableColumn id="35" name="Column313" dataDxfId="68">
      <calculatedColumnFormula>Table5[[#This Row],[Column27]]</calculatedColumnFormula>
    </tableColumn>
    <tableColumn id="49" name="Column3135" dataDxfId="67"/>
    <tableColumn id="50" name="Column3136" dataDxfId="66"/>
    <tableColumn id="44" name="Column3133" dataDxfId="65">
      <calculatedColumnFormula>Table5[[#This Row],[Column314]]*Table5[[#This Row],[Column313]]</calculatedColumnFormula>
    </tableColumn>
    <tableColumn id="46" name="Column31332" dataDxfId="64"/>
    <tableColumn id="45" name="Column3134" dataDxfId="63"/>
    <tableColumn id="42" name="Column3132" dataDxfId="62">
      <calculatedColumnFormula>Table5[[#This Row],[Column3133]]/Table5[[#This Row],[Column3134]]/Table5[[#This Row],[Column31332]]</calculatedColumnFormula>
    </tableColumn>
    <tableColumn id="47" name="Column31322" dataDxfId="61"/>
    <tableColumn id="1" name="Column31323" dataDxfId="60"/>
    <tableColumn id="32" name="Column31324" dataDxfId="59"/>
    <tableColumn id="52" name="Column31325" dataDxfId="58">
      <calculatedColumnFormula>Table5[[#This Row],[Column31323]]*Table5[[#This Row],[Column31324]]</calculatedColumnFormula>
    </tableColumn>
    <tableColumn id="53" name="Column31326" dataDxfId="57">
      <calculatedColumnFormula>Table5[[#This Row],[Column31325]]/Table5[[#This Row],[Column31332]]/Table5[[#This Row],[Column3134]]</calculatedColumnFormula>
    </tableColumn>
    <tableColumn id="54" name="Column31327" dataDxfId="56"/>
    <tableColumn id="33" name="Column312" dataDxfId="55">
      <calculatedColumnFormula>IF(Table5[[#This Row],[Column15]]&gt;0,"A","B")</calculatedColumnFormula>
    </tableColumn>
    <tableColumn id="38" name="Column3123" dataDxfId="54">
      <calculatedColumnFormula>VLOOKUP(Table5[[#This Row],[Column29]],'Old Version, Power Supplies'!AA$195:AC$212,2,FALSE)</calculatedColumnFormula>
    </tableColumn>
    <tableColumn id="37" name="Column3122" dataDxfId="53">
      <calculatedColumnFormula>ABS(Table5[[#This Row],[Column3123]]/Table5[[#This Row],[Column314]])</calculatedColumnFormula>
    </tableColumn>
    <tableColumn id="40" name="Column31223" dataDxfId="52">
      <calculatedColumnFormula>VLOOKUP(Table5[[#This Row],[Column29]],'Old Version, Power Supplies'!AA$195:AC$212,3,FALSE)</calculatedColumnFormula>
    </tableColumn>
    <tableColumn id="39" name="Column31222" dataDxfId="51">
      <calculatedColumnFormula>ABS(Table5[[#This Row],[Column31223]]/Table5[[#This Row],[Column313]])</calculatedColumnFormula>
    </tableColumn>
    <tableColumn id="43" name="Column312222" dataDxfId="5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52" displayName="Table52" ref="A3:N175" totalsRowShown="0" tableBorderDxfId="29">
  <autoFilter ref="A3:N175"/>
  <sortState ref="A4:N175">
    <sortCondition ref="A3:A175"/>
  </sortState>
  <tableColumns count="14">
    <tableColumn id="51" name="Column111" dataDxfId="28">
      <calculatedColumnFormula>VLOOKUP(#REF!,#REF!,2,FALSE)</calculatedColumnFormula>
    </tableColumn>
    <tableColumn id="34" name="Column282" dataDxfId="27"/>
    <tableColumn id="3" name="Column283" dataDxfId="15"/>
    <tableColumn id="29" name="Column29" dataDxfId="26"/>
    <tableColumn id="36" name="Column314" dataDxfId="25"/>
    <tableColumn id="35" name="Column313" dataDxfId="24"/>
    <tableColumn id="44" name="Column3133" dataDxfId="23"/>
    <tableColumn id="2" name="Column31324" dataDxfId="22"/>
    <tableColumn id="1" name="Column31323" dataDxfId="21"/>
    <tableColumn id="52" name="Column31325" dataDxfId="20"/>
    <tableColumn id="38" name="Column3123" dataDxfId="19">
      <calculatedColumnFormula>VLOOKUP(Table52[[#This Row],[Column29]],'Old Version, Power Supplies'!AA$195:AC$212,2,FALSE)</calculatedColumnFormula>
    </tableColumn>
    <tableColumn id="37" name="Column3122" dataDxfId="18">
      <calculatedColumnFormula>ABS(Table52[[#This Row],[Column3123]]/Table52[[#This Row],[Column31324]])</calculatedColumnFormula>
    </tableColumn>
    <tableColumn id="40" name="Column31223" dataDxfId="17">
      <calculatedColumnFormula>VLOOKUP(Table52[[#This Row],[Column29]],'Old Version, Power Supplies'!AA$195:AC$212,3,FALSE)</calculatedColumnFormula>
    </tableColumn>
    <tableColumn id="39" name="Column31222" dataDxfId="16">
      <calculatedColumnFormula>ABS(Table52[[#This Row],[Column31223]]/Table52[[#This Row],[Column31323]])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2:O31" totalsRowShown="0" headerRowDxfId="49" dataDxfId="47" headerRowBorderDxfId="48" tableBorderDxfId="46" totalsRowBorderDxfId="45">
  <autoFilter ref="A2:O31"/>
  <tableColumns count="15">
    <tableColumn id="1" name="Column1" dataDxfId="44"/>
    <tableColumn id="15" name="Column15" dataDxfId="43"/>
    <tableColumn id="2" name="Column2" dataDxfId="42"/>
    <tableColumn id="3" name="Column3" dataDxfId="41"/>
    <tableColumn id="4" name="Column4" dataDxfId="40"/>
    <tableColumn id="5" name="Column5" dataDxfId="39"/>
    <tableColumn id="6" name="Column6" dataDxfId="38"/>
    <tableColumn id="7" name="Column7" dataDxfId="37"/>
    <tableColumn id="8" name="Column8" dataDxfId="36"/>
    <tableColumn id="9" name="Column9" dataDxfId="35"/>
    <tableColumn id="10" name="Column10" dataDxfId="34"/>
    <tableColumn id="11" name="Column11" dataDxfId="33"/>
    <tableColumn id="12" name="Column12" dataDxfId="32"/>
    <tableColumn id="13" name="Column13" dataDxfId="31"/>
    <tableColumn id="14" name="Column14" dataDxfId="3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97"/>
  <sheetViews>
    <sheetView tabSelected="1" zoomScaleNormal="100" zoomScaleSheetLayoutView="115" workbookViewId="0">
      <pane ySplit="5" topLeftCell="A6" activePane="bottomLeft" state="frozen"/>
      <selection pane="bottomLeft" activeCell="AE8" sqref="AE8"/>
    </sheetView>
  </sheetViews>
  <sheetFormatPr defaultColWidth="9.140625" defaultRowHeight="15" x14ac:dyDescent="0.25"/>
  <cols>
    <col min="1" max="2" width="6.140625" style="3" customWidth="1"/>
    <col min="3" max="3" width="14.5703125" hidden="1" customWidth="1"/>
    <col min="4" max="4" width="11.140625" customWidth="1"/>
    <col min="5" max="5" width="8.42578125" hidden="1" customWidth="1"/>
    <col min="6" max="6" width="6.5703125" hidden="1" customWidth="1"/>
    <col min="7" max="7" width="6.5703125" style="13" hidden="1" customWidth="1"/>
    <col min="8" max="9" width="9.5703125" hidden="1" customWidth="1"/>
    <col min="10" max="10" width="11.140625" hidden="1" customWidth="1"/>
    <col min="11" max="12" width="10.42578125" hidden="1" customWidth="1"/>
    <col min="13" max="13" width="10.85546875" hidden="1" customWidth="1"/>
    <col min="14" max="15" width="8.42578125" hidden="1" customWidth="1"/>
    <col min="16" max="16" width="7.5703125" hidden="1" customWidth="1"/>
    <col min="17" max="17" width="9.140625" hidden="1" customWidth="1"/>
    <col min="18" max="18" width="9.5703125" style="7" hidden="1" customWidth="1"/>
    <col min="19" max="22" width="10.42578125" style="21" hidden="1" customWidth="1"/>
    <col min="23" max="23" width="9.85546875" style="21" hidden="1" customWidth="1"/>
    <col min="24" max="24" width="12.140625" style="21" hidden="1" customWidth="1"/>
    <col min="25" max="26" width="10.42578125" style="21" hidden="1" customWidth="1"/>
    <col min="27" max="29" width="8.42578125" style="21" hidden="1" customWidth="1"/>
    <col min="30" max="30" width="14.5703125" style="21" bestFit="1" customWidth="1"/>
    <col min="31" max="31" width="15.5703125" style="22" customWidth="1"/>
    <col min="32" max="32" width="9.5703125" customWidth="1"/>
    <col min="33" max="33" width="13.85546875" bestFit="1" customWidth="1"/>
    <col min="34" max="34" width="21.140625" bestFit="1" customWidth="1"/>
    <col min="35" max="35" width="5.140625" style="285" customWidth="1"/>
    <col min="36" max="38" width="6.140625" style="13" customWidth="1"/>
    <col min="39" max="39" width="7.5703125" style="13" customWidth="1"/>
    <col min="40" max="40" width="6.140625" style="215" customWidth="1"/>
    <col min="41" max="41" width="6.140625" style="13" customWidth="1"/>
    <col min="42" max="42" width="7.5703125" style="13" customWidth="1"/>
    <col min="43" max="43" width="6.140625" style="13" customWidth="1"/>
    <col min="44" max="45" width="4.85546875" style="13" customWidth="1"/>
    <col min="46" max="46" width="6.140625" style="13" customWidth="1"/>
    <col min="47" max="47" width="6" style="13" customWidth="1"/>
    <col min="48" max="48" width="6.140625" style="13" customWidth="1"/>
    <col min="49" max="49" width="8" style="3" customWidth="1"/>
    <col min="50" max="50" width="7.140625" style="3" customWidth="1"/>
    <col min="51" max="51" width="9.42578125" style="280" customWidth="1"/>
    <col min="52" max="52" width="7.5703125" style="3" customWidth="1"/>
    <col min="53" max="53" width="8.28515625" style="280" customWidth="1"/>
    <col min="54" max="54" width="24" style="280" bestFit="1" customWidth="1"/>
  </cols>
  <sheetData>
    <row r="1" spans="1:54" s="286" customFormat="1" ht="12" customHeight="1" x14ac:dyDescent="0.2">
      <c r="A1" s="528" t="s">
        <v>1053</v>
      </c>
      <c r="B1" s="529"/>
      <c r="C1" s="529"/>
      <c r="D1" s="529"/>
      <c r="E1" s="529"/>
      <c r="F1" s="529"/>
      <c r="G1" s="529"/>
      <c r="H1" s="287"/>
      <c r="I1" s="287"/>
      <c r="J1" s="287"/>
      <c r="K1" s="287"/>
      <c r="L1" s="287"/>
      <c r="M1" s="287"/>
      <c r="N1" s="287"/>
      <c r="O1" s="287"/>
      <c r="P1" s="287"/>
      <c r="Q1" s="287" t="s">
        <v>0</v>
      </c>
      <c r="R1" s="288"/>
      <c r="S1" s="511" t="s">
        <v>1</v>
      </c>
      <c r="T1" s="512"/>
      <c r="U1" s="512"/>
      <c r="V1" s="512"/>
      <c r="W1" s="512"/>
      <c r="X1" s="512"/>
      <c r="Y1" s="512"/>
      <c r="Z1" s="512"/>
      <c r="AA1" s="512"/>
      <c r="AB1" s="512"/>
      <c r="AC1" s="513"/>
      <c r="AD1" s="499" t="s">
        <v>1048</v>
      </c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</row>
    <row r="2" spans="1:54" s="286" customFormat="1" ht="12" customHeight="1" x14ac:dyDescent="0.2">
      <c r="A2" s="289"/>
      <c r="B2" s="289"/>
      <c r="C2" s="289"/>
      <c r="D2" s="289"/>
      <c r="E2" s="289"/>
      <c r="F2" s="289"/>
      <c r="G2" s="290"/>
      <c r="H2" s="514" t="s">
        <v>2</v>
      </c>
      <c r="I2" s="515"/>
      <c r="J2" s="515"/>
      <c r="K2" s="515"/>
      <c r="L2" s="516"/>
      <c r="M2" s="291" t="s">
        <v>3</v>
      </c>
      <c r="N2" s="517" t="s">
        <v>4</v>
      </c>
      <c r="O2" s="518"/>
      <c r="P2" s="519" t="s">
        <v>5</v>
      </c>
      <c r="Q2" s="520"/>
      <c r="R2" s="520"/>
      <c r="S2" s="521" t="s">
        <v>6</v>
      </c>
      <c r="T2" s="522"/>
      <c r="U2" s="522"/>
      <c r="V2" s="522"/>
      <c r="W2" s="523"/>
      <c r="X2" s="292" t="s">
        <v>3</v>
      </c>
      <c r="Y2" s="524" t="s">
        <v>4</v>
      </c>
      <c r="Z2" s="525"/>
      <c r="AA2" s="526" t="s">
        <v>5</v>
      </c>
      <c r="AB2" s="527"/>
      <c r="AC2" s="527"/>
      <c r="AD2" s="501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</row>
    <row r="3" spans="1:54" s="4" customFormat="1" ht="15" customHeight="1" x14ac:dyDescent="0.25">
      <c r="A3" s="505" t="s">
        <v>7</v>
      </c>
      <c r="B3" s="505" t="s">
        <v>8</v>
      </c>
      <c r="C3" s="8" t="s">
        <v>9</v>
      </c>
      <c r="D3" s="5" t="s">
        <v>10</v>
      </c>
      <c r="E3" s="5" t="s">
        <v>11</v>
      </c>
      <c r="F3" s="5" t="s">
        <v>12</v>
      </c>
      <c r="G3" s="11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6" t="s">
        <v>21</v>
      </c>
      <c r="P3" s="509" t="s">
        <v>22</v>
      </c>
      <c r="Q3" s="510"/>
      <c r="R3" s="6" t="s">
        <v>23</v>
      </c>
      <c r="S3" s="18" t="s">
        <v>14</v>
      </c>
      <c r="T3" s="18" t="s">
        <v>15</v>
      </c>
      <c r="U3" s="18" t="s">
        <v>16</v>
      </c>
      <c r="V3" s="18" t="s">
        <v>17</v>
      </c>
      <c r="W3" s="18" t="s">
        <v>18</v>
      </c>
      <c r="X3" s="18" t="s">
        <v>19</v>
      </c>
      <c r="Y3" s="18" t="s">
        <v>20</v>
      </c>
      <c r="Z3" s="18" t="s">
        <v>21</v>
      </c>
      <c r="AA3" s="507" t="s">
        <v>22</v>
      </c>
      <c r="AB3" s="508"/>
      <c r="AC3" s="24" t="s">
        <v>23</v>
      </c>
      <c r="AD3" s="503"/>
      <c r="AE3" s="504"/>
      <c r="AF3" s="504"/>
      <c r="AG3" s="504"/>
      <c r="AH3" s="504"/>
      <c r="AI3" s="504"/>
      <c r="AJ3" s="504"/>
      <c r="AK3" s="504"/>
      <c r="AL3" s="504"/>
      <c r="AM3" s="504"/>
      <c r="AN3" s="504"/>
      <c r="AO3" s="504"/>
      <c r="AP3" s="504"/>
      <c r="AQ3" s="504"/>
      <c r="AR3" s="504"/>
      <c r="AS3" s="504"/>
      <c r="AT3" s="504"/>
      <c r="AU3" s="504"/>
      <c r="AV3" s="504"/>
      <c r="AW3" s="504"/>
      <c r="AX3" s="504"/>
      <c r="AY3" s="504"/>
      <c r="AZ3" s="504"/>
      <c r="BA3" s="504"/>
      <c r="BB3" s="504"/>
    </row>
    <row r="4" spans="1:54" s="4" customFormat="1" ht="21.75" customHeight="1" thickBot="1" x14ac:dyDescent="0.3">
      <c r="A4" s="506"/>
      <c r="B4" s="506"/>
      <c r="C4" s="9"/>
      <c r="D4" s="9"/>
      <c r="E4" s="9" t="s">
        <v>24</v>
      </c>
      <c r="F4" s="9" t="s">
        <v>24</v>
      </c>
      <c r="G4" s="12" t="s">
        <v>25</v>
      </c>
      <c r="H4" s="9" t="s">
        <v>26</v>
      </c>
      <c r="I4" s="9" t="s">
        <v>27</v>
      </c>
      <c r="J4" s="9" t="s">
        <v>28</v>
      </c>
      <c r="K4" s="9" t="s">
        <v>24</v>
      </c>
      <c r="L4" s="9" t="s">
        <v>29</v>
      </c>
      <c r="M4" s="9" t="s">
        <v>30</v>
      </c>
      <c r="N4" s="9" t="s">
        <v>31</v>
      </c>
      <c r="O4" s="9" t="s">
        <v>32</v>
      </c>
      <c r="P4" s="10" t="s">
        <v>33</v>
      </c>
      <c r="Q4" s="10" t="s">
        <v>34</v>
      </c>
      <c r="R4" s="9" t="s">
        <v>35</v>
      </c>
      <c r="S4" s="19" t="s">
        <v>26</v>
      </c>
      <c r="T4" s="19" t="s">
        <v>27</v>
      </c>
      <c r="U4" s="19" t="s">
        <v>28</v>
      </c>
      <c r="V4" s="19" t="s">
        <v>24</v>
      </c>
      <c r="W4" s="19" t="s">
        <v>29</v>
      </c>
      <c r="X4" s="19" t="s">
        <v>30</v>
      </c>
      <c r="Y4" s="19" t="s">
        <v>31</v>
      </c>
      <c r="Z4" s="19" t="s">
        <v>32</v>
      </c>
      <c r="AA4" s="20" t="s">
        <v>33</v>
      </c>
      <c r="AB4" s="20" t="s">
        <v>34</v>
      </c>
      <c r="AC4" s="26" t="s">
        <v>35</v>
      </c>
      <c r="AD4" s="293" t="s">
        <v>9</v>
      </c>
      <c r="AE4" s="492" t="s">
        <v>36</v>
      </c>
      <c r="AF4" s="293" t="s">
        <v>37</v>
      </c>
      <c r="AG4" s="293" t="s">
        <v>38</v>
      </c>
      <c r="AH4" s="293" t="s">
        <v>39</v>
      </c>
      <c r="AI4" s="294" t="s">
        <v>40</v>
      </c>
      <c r="AJ4" s="295" t="s">
        <v>41</v>
      </c>
      <c r="AK4" s="295" t="s">
        <v>42</v>
      </c>
      <c r="AL4" s="295" t="s">
        <v>43</v>
      </c>
      <c r="AM4" s="295" t="s">
        <v>44</v>
      </c>
      <c r="AN4" s="342" t="s">
        <v>45</v>
      </c>
      <c r="AO4" s="295" t="s">
        <v>46</v>
      </c>
      <c r="AP4" s="295" t="s">
        <v>47</v>
      </c>
      <c r="AQ4" s="295" t="s">
        <v>48</v>
      </c>
      <c r="AR4" s="295" t="s">
        <v>1068</v>
      </c>
      <c r="AS4" s="295" t="s">
        <v>1069</v>
      </c>
      <c r="AT4" s="295" t="s">
        <v>1070</v>
      </c>
      <c r="AU4" s="295" t="s">
        <v>1071</v>
      </c>
      <c r="AV4" s="295" t="s">
        <v>1072</v>
      </c>
      <c r="AW4" s="293" t="s">
        <v>49</v>
      </c>
      <c r="AX4" s="293" t="s">
        <v>50</v>
      </c>
      <c r="AY4" s="296" t="s">
        <v>51</v>
      </c>
      <c r="AZ4" s="293" t="s">
        <v>52</v>
      </c>
      <c r="BA4" s="296" t="s">
        <v>53</v>
      </c>
      <c r="BB4" s="339" t="s">
        <v>54</v>
      </c>
    </row>
    <row r="5" spans="1:54" x14ac:dyDescent="0.25">
      <c r="A5" s="31" t="s">
        <v>55</v>
      </c>
      <c r="B5" s="31" t="s">
        <v>56</v>
      </c>
      <c r="C5" s="27" t="s">
        <v>57</v>
      </c>
      <c r="D5" s="27" t="s">
        <v>58</v>
      </c>
      <c r="E5" s="27" t="s">
        <v>59</v>
      </c>
      <c r="F5" s="27" t="s">
        <v>60</v>
      </c>
      <c r="G5" s="28" t="s">
        <v>61</v>
      </c>
      <c r="H5" s="27" t="s">
        <v>62</v>
      </c>
      <c r="I5" s="27" t="s">
        <v>63</v>
      </c>
      <c r="J5" s="27" t="s">
        <v>64</v>
      </c>
      <c r="K5" s="27" t="s">
        <v>65</v>
      </c>
      <c r="L5" s="27" t="s">
        <v>66</v>
      </c>
      <c r="M5" s="27" t="s">
        <v>67</v>
      </c>
      <c r="N5" s="27" t="s">
        <v>68</v>
      </c>
      <c r="O5" s="27" t="s">
        <v>69</v>
      </c>
      <c r="P5" s="27" t="s">
        <v>70</v>
      </c>
      <c r="Q5" s="27" t="s">
        <v>71</v>
      </c>
      <c r="R5" s="29" t="s">
        <v>72</v>
      </c>
      <c r="S5" s="27" t="s">
        <v>73</v>
      </c>
      <c r="T5" s="27" t="s">
        <v>74</v>
      </c>
      <c r="U5" s="27" t="s">
        <v>75</v>
      </c>
      <c r="V5" s="27" t="s">
        <v>76</v>
      </c>
      <c r="W5" s="27" t="s">
        <v>77</v>
      </c>
      <c r="X5" s="27" t="s">
        <v>78</v>
      </c>
      <c r="Y5" s="27" t="s">
        <v>79</v>
      </c>
      <c r="Z5" s="27" t="s">
        <v>80</v>
      </c>
      <c r="AA5" s="27" t="s">
        <v>81</v>
      </c>
      <c r="AB5" s="27" t="s">
        <v>82</v>
      </c>
      <c r="AC5" s="30" t="s">
        <v>83</v>
      </c>
      <c r="AD5" s="32" t="s">
        <v>84</v>
      </c>
      <c r="AE5" s="273" t="s">
        <v>85</v>
      </c>
      <c r="AF5" s="274" t="s">
        <v>86</v>
      </c>
      <c r="AG5" s="274" t="s">
        <v>87</v>
      </c>
      <c r="AH5" s="338" t="s">
        <v>88</v>
      </c>
      <c r="AI5" s="283" t="s">
        <v>89</v>
      </c>
      <c r="AJ5" s="281" t="s">
        <v>90</v>
      </c>
      <c r="AK5" s="281" t="s">
        <v>91</v>
      </c>
      <c r="AL5" s="281" t="s">
        <v>92</v>
      </c>
      <c r="AM5" s="281" t="s">
        <v>93</v>
      </c>
      <c r="AN5" s="343" t="s">
        <v>94</v>
      </c>
      <c r="AO5" s="281" t="s">
        <v>95</v>
      </c>
      <c r="AP5" s="281" t="s">
        <v>96</v>
      </c>
      <c r="AQ5" s="281" t="s">
        <v>97</v>
      </c>
      <c r="AR5" s="281" t="s">
        <v>1063</v>
      </c>
      <c r="AS5" s="281" t="s">
        <v>1064</v>
      </c>
      <c r="AT5" s="281" t="s">
        <v>1065</v>
      </c>
      <c r="AU5" s="281" t="s">
        <v>1066</v>
      </c>
      <c r="AV5" s="281" t="s">
        <v>1067</v>
      </c>
      <c r="AW5" s="275" t="s">
        <v>98</v>
      </c>
      <c r="AX5" s="275" t="s">
        <v>99</v>
      </c>
      <c r="AY5" s="278" t="s">
        <v>100</v>
      </c>
      <c r="AZ5" s="275" t="s">
        <v>101</v>
      </c>
      <c r="BA5" s="278" t="s">
        <v>102</v>
      </c>
      <c r="BB5" s="278" t="s">
        <v>103</v>
      </c>
    </row>
    <row r="6" spans="1:54" x14ac:dyDescent="0.25">
      <c r="A6" s="367">
        <v>1</v>
      </c>
      <c r="B6" s="367">
        <v>1</v>
      </c>
      <c r="C6" s="368" t="s">
        <v>105</v>
      </c>
      <c r="D6" s="368" t="s">
        <v>104</v>
      </c>
      <c r="E6" s="368">
        <v>22.472999999999999</v>
      </c>
      <c r="F6" s="368">
        <v>0.1</v>
      </c>
      <c r="G6" s="369">
        <v>41.997</v>
      </c>
      <c r="H6" s="368">
        <v>4.0800000000000003E-2</v>
      </c>
      <c r="I6" s="368">
        <v>5.1999999999999998E-3</v>
      </c>
      <c r="J6" s="368">
        <v>0</v>
      </c>
      <c r="K6" s="368">
        <v>0</v>
      </c>
      <c r="L6" s="368">
        <v>0</v>
      </c>
      <c r="M6" s="368">
        <v>0</v>
      </c>
      <c r="N6" s="368">
        <v>230</v>
      </c>
      <c r="O6" s="368">
        <v>0.622</v>
      </c>
      <c r="P6" s="368">
        <v>1.5</v>
      </c>
      <c r="Q6" s="368">
        <v>1.8</v>
      </c>
      <c r="R6" s="370">
        <v>0.35</v>
      </c>
      <c r="S6" s="368">
        <f>ABS(H6)</f>
        <v>4.0800000000000003E-2</v>
      </c>
      <c r="T6" s="368">
        <f>ABS(I6)</f>
        <v>5.1999999999999998E-3</v>
      </c>
      <c r="U6" s="368">
        <f>ABS(J6)</f>
        <v>0</v>
      </c>
      <c r="V6" s="368">
        <f>ABS(K6)</f>
        <v>0</v>
      </c>
      <c r="W6" s="368">
        <f>ABS(L6)</f>
        <v>0</v>
      </c>
      <c r="X6" s="368">
        <f>ABS(M6)</f>
        <v>0</v>
      </c>
      <c r="Y6" s="368">
        <f>ABS(N6)</f>
        <v>230</v>
      </c>
      <c r="Z6" s="368">
        <f>ABS(O6)</f>
        <v>0.622</v>
      </c>
      <c r="AA6" s="368">
        <f>ABS(P6)</f>
        <v>1.5</v>
      </c>
      <c r="AB6" s="368">
        <f>ABS(Q6)</f>
        <v>1.8</v>
      </c>
      <c r="AC6" s="371">
        <f>ABS(R6)</f>
        <v>0.35</v>
      </c>
      <c r="AD6" s="345" t="s">
        <v>105</v>
      </c>
      <c r="AE6" s="372" t="s">
        <v>212</v>
      </c>
      <c r="AF6" s="1"/>
      <c r="AG6" s="1" t="s">
        <v>107</v>
      </c>
      <c r="AH6" s="476" t="s">
        <v>108</v>
      </c>
      <c r="AI6" s="284">
        <f>Table5[[#This Row],[Column26]]</f>
        <v>1.5</v>
      </c>
      <c r="AJ6" s="284">
        <f>Table5[[#This Row],[Column27]]</f>
        <v>1.8</v>
      </c>
      <c r="AK6" s="282">
        <v>12</v>
      </c>
      <c r="AL6" s="284">
        <v>25</v>
      </c>
      <c r="AM6" s="284">
        <f>Table5[[#This Row],[Column314]]*Table5[[#This Row],[Column313]]</f>
        <v>2.7</v>
      </c>
      <c r="AN6" s="344">
        <v>1</v>
      </c>
      <c r="AO6" s="282">
        <v>120</v>
      </c>
      <c r="AP6" s="284">
        <f>Table5[[#This Row],[Column3133]]/Table5[[#This Row],[Column3134]]/Table5[[#This Row],[Column31332]]</f>
        <v>2.2500000000000003E-2</v>
      </c>
      <c r="AQ6" s="284">
        <v>1</v>
      </c>
      <c r="AR6" s="102">
        <v>1.8859999999999999</v>
      </c>
      <c r="AS6" s="102">
        <v>1.57</v>
      </c>
      <c r="AT6" s="284">
        <f>Table5[[#This Row],[Column31323]]*Table5[[#This Row],[Column31324]]</f>
        <v>2.96102</v>
      </c>
      <c r="AU6" s="284">
        <f>Table5[[#This Row],[Column31325]]/Table5[[#This Row],[Column31332]]/Table5[[#This Row],[Column3134]]</f>
        <v>2.4675166666666668E-2</v>
      </c>
      <c r="AV6" s="284"/>
      <c r="AW6" s="2" t="str">
        <f>IF(Table5[[#This Row],[Column15]]&lt;0,"A","B")</f>
        <v>B</v>
      </c>
      <c r="AX6" s="2">
        <f>VLOOKUP(Table5[[#This Row],[Column29]],'Old Version, Power Supplies'!AA$195:AC$212,2,FALSE)</f>
        <v>20</v>
      </c>
      <c r="AY6" s="279">
        <f>ABS(Table5[[#This Row],[Column3123]]/Table5[[#This Row],[Column314]])</f>
        <v>13.333333333333334</v>
      </c>
      <c r="AZ6" s="2">
        <f>VLOOKUP(Table5[[#This Row],[Column29]],'Old Version, Power Supplies'!AA$195:AC$212,3,FALSE)</f>
        <v>10</v>
      </c>
      <c r="BA6" s="279">
        <f>ABS(Table5[[#This Row],[Column31223]]/Table5[[#This Row],[Column313]])</f>
        <v>5.5555555555555554</v>
      </c>
      <c r="BB6" s="279" t="s">
        <v>109</v>
      </c>
    </row>
    <row r="7" spans="1:54" x14ac:dyDescent="0.25">
      <c r="A7" s="367">
        <v>2</v>
      </c>
      <c r="B7" s="367">
        <v>25</v>
      </c>
      <c r="C7" s="368" t="s">
        <v>179</v>
      </c>
      <c r="D7" s="368" t="s">
        <v>180</v>
      </c>
      <c r="E7" s="368">
        <v>23.149000000000001</v>
      </c>
      <c r="F7" s="368">
        <v>0.16</v>
      </c>
      <c r="G7" s="369">
        <v>41.997</v>
      </c>
      <c r="H7" s="368">
        <v>-0.40239999999999998</v>
      </c>
      <c r="I7" s="368">
        <v>-7.9399999999999998E-2</v>
      </c>
      <c r="J7" s="368">
        <v>32.487000000000002</v>
      </c>
      <c r="K7" s="368">
        <v>0.28299999999999997</v>
      </c>
      <c r="L7" s="368">
        <v>1.1259999999999999</v>
      </c>
      <c r="M7" s="368">
        <v>0</v>
      </c>
      <c r="N7" s="368">
        <v>23</v>
      </c>
      <c r="O7" s="368">
        <v>-5.9969999999999999</v>
      </c>
      <c r="P7" s="368">
        <v>-8</v>
      </c>
      <c r="Q7" s="368">
        <v>-115.3</v>
      </c>
      <c r="R7" s="370">
        <v>-4.99</v>
      </c>
      <c r="S7" s="368">
        <f>ABS(H7)</f>
        <v>0.40239999999999998</v>
      </c>
      <c r="T7" s="368">
        <f>ABS(I7)</f>
        <v>7.9399999999999998E-2</v>
      </c>
      <c r="U7" s="368">
        <f>ABS(J7)</f>
        <v>32.487000000000002</v>
      </c>
      <c r="V7" s="368">
        <f>ABS(K7)</f>
        <v>0.28299999999999997</v>
      </c>
      <c r="W7" s="368">
        <f>ABS(L7)</f>
        <v>1.1259999999999999</v>
      </c>
      <c r="X7" s="368">
        <f>ABS(M7)</f>
        <v>0</v>
      </c>
      <c r="Y7" s="368">
        <f>ABS(N7)</f>
        <v>23</v>
      </c>
      <c r="Z7" s="368">
        <f>ABS(O7)</f>
        <v>5.9969999999999999</v>
      </c>
      <c r="AA7" s="368">
        <f>ABS(P7)</f>
        <v>8</v>
      </c>
      <c r="AB7" s="368">
        <f>ABS(Q7)</f>
        <v>115.3</v>
      </c>
      <c r="AC7" s="371">
        <f>ABS(R7)</f>
        <v>4.99</v>
      </c>
      <c r="AD7" s="345" t="s">
        <v>179</v>
      </c>
      <c r="AE7" s="335" t="s">
        <v>181</v>
      </c>
      <c r="AF7" s="335"/>
      <c r="AG7" s="1" t="s">
        <v>182</v>
      </c>
      <c r="AH7" s="476" t="s">
        <v>183</v>
      </c>
      <c r="AI7" s="284">
        <f>Table5[[#This Row],[Column26]]</f>
        <v>8</v>
      </c>
      <c r="AJ7" s="282">
        <f>Table5[[#This Row],[Column27]]</f>
        <v>115.3</v>
      </c>
      <c r="AK7" s="282">
        <v>2</v>
      </c>
      <c r="AL7" s="282">
        <v>150</v>
      </c>
      <c r="AM7" s="282">
        <f>Table5[[#This Row],[Column314]]*Table5[[#This Row],[Column313]]</f>
        <v>922.4</v>
      </c>
      <c r="AN7" s="344">
        <v>1</v>
      </c>
      <c r="AO7" s="282">
        <v>208</v>
      </c>
      <c r="AP7" s="282">
        <f>Table5[[#This Row],[Column3133]]/Table5[[#This Row],[Column3134]]/Table5[[#This Row],[Column31332]]</f>
        <v>4.4346153846153848</v>
      </c>
      <c r="AQ7" s="282">
        <v>6</v>
      </c>
      <c r="AR7">
        <v>107.78</v>
      </c>
      <c r="AS7">
        <v>7.7640000000000002</v>
      </c>
      <c r="AT7" s="282">
        <f>Table5[[#This Row],[Column31323]]*Table5[[#This Row],[Column31324]]</f>
        <v>836.80392000000006</v>
      </c>
      <c r="AU7" s="282">
        <f>Table5[[#This Row],[Column31325]]/Table5[[#This Row],[Column31332]]/Table5[[#This Row],[Column3134]]</f>
        <v>4.0230957692307694</v>
      </c>
      <c r="AV7" s="282">
        <v>7</v>
      </c>
      <c r="AW7" s="2" t="str">
        <f>IF(Table5[[#This Row],[Column15]]&lt;0,"A","B")</f>
        <v>A</v>
      </c>
      <c r="AX7" s="2">
        <f>VLOOKUP(Table5[[#This Row],[Column29]],'Old Version, Power Supplies'!AA$195:AC$212,2,FALSE)</f>
        <v>15</v>
      </c>
      <c r="AY7" s="279">
        <f>ABS(Table5[[#This Row],[Column3123]]/Table5[[#This Row],[Column314]])</f>
        <v>1.875</v>
      </c>
      <c r="AZ7" s="2">
        <f>VLOOKUP(Table5[[#This Row],[Column29]],'Old Version, Power Supplies'!AA$195:AC$212,3,FALSE)</f>
        <v>220</v>
      </c>
      <c r="BA7" s="279">
        <f>ABS(Table5[[#This Row],[Column31223]]/Table5[[#This Row],[Column313]])</f>
        <v>1.9080659150043366</v>
      </c>
      <c r="BB7" s="279" t="s">
        <v>184</v>
      </c>
    </row>
    <row r="8" spans="1:54" x14ac:dyDescent="0.25">
      <c r="A8" s="367">
        <v>3</v>
      </c>
      <c r="B8" s="367">
        <v>26</v>
      </c>
      <c r="C8" s="345" t="s">
        <v>185</v>
      </c>
      <c r="D8" s="368" t="s">
        <v>186</v>
      </c>
      <c r="E8" s="368">
        <v>24.47</v>
      </c>
      <c r="F8" s="368">
        <v>0.16</v>
      </c>
      <c r="G8" s="369">
        <v>41.997</v>
      </c>
      <c r="H8" s="368">
        <v>0.2195</v>
      </c>
      <c r="I8" s="368">
        <v>4.3999999999999997E-2</v>
      </c>
      <c r="J8" s="368">
        <v>-17.991</v>
      </c>
      <c r="K8" s="368">
        <v>-0.50900000000000001</v>
      </c>
      <c r="L8" s="368">
        <v>-0.627</v>
      </c>
      <c r="M8" s="368">
        <v>0</v>
      </c>
      <c r="N8" s="368">
        <v>9.1</v>
      </c>
      <c r="O8" s="368">
        <v>3.27</v>
      </c>
      <c r="P8" s="368">
        <v>3.6</v>
      </c>
      <c r="Q8" s="368">
        <v>62.9</v>
      </c>
      <c r="R8" s="370">
        <v>2.72</v>
      </c>
      <c r="S8" s="368">
        <f>ABS(H8)</f>
        <v>0.2195</v>
      </c>
      <c r="T8" s="368">
        <f>ABS(I8)</f>
        <v>4.3999999999999997E-2</v>
      </c>
      <c r="U8" s="368">
        <f>ABS(J8)</f>
        <v>17.991</v>
      </c>
      <c r="V8" s="368">
        <f>ABS(K8)</f>
        <v>0.50900000000000001</v>
      </c>
      <c r="W8" s="368">
        <f>ABS(L8)</f>
        <v>0.627</v>
      </c>
      <c r="X8" s="368">
        <f>ABS(M8)</f>
        <v>0</v>
      </c>
      <c r="Y8" s="368">
        <f>ABS(N8)</f>
        <v>9.1</v>
      </c>
      <c r="Z8" s="368">
        <f>ABS(O8)</f>
        <v>3.27</v>
      </c>
      <c r="AA8" s="368">
        <f>ABS(P8)</f>
        <v>3.6</v>
      </c>
      <c r="AB8" s="368">
        <f>ABS(Q8)</f>
        <v>62.9</v>
      </c>
      <c r="AC8" s="371">
        <f>ABS(R8)</f>
        <v>2.72</v>
      </c>
      <c r="AD8" s="345" t="s">
        <v>185</v>
      </c>
      <c r="AE8" s="335" t="s">
        <v>153</v>
      </c>
      <c r="AF8" s="335"/>
      <c r="AG8" s="17" t="s">
        <v>182</v>
      </c>
      <c r="AH8" s="477" t="s">
        <v>183</v>
      </c>
      <c r="AI8" s="284">
        <f>Table5[[#This Row],[Column26]]</f>
        <v>3.6</v>
      </c>
      <c r="AJ8" s="282">
        <f>Table5[[#This Row],[Column27]]</f>
        <v>62.9</v>
      </c>
      <c r="AK8" s="282">
        <v>6</v>
      </c>
      <c r="AL8" s="282">
        <v>150</v>
      </c>
      <c r="AM8" s="282">
        <f>Table5[[#This Row],[Column314]]*Table5[[#This Row],[Column313]]</f>
        <v>226.44</v>
      </c>
      <c r="AN8" s="344">
        <v>1</v>
      </c>
      <c r="AO8" s="282">
        <v>208</v>
      </c>
      <c r="AP8" s="282">
        <f>Table5[[#This Row],[Column3133]]/Table5[[#This Row],[Column3134]]/Table5[[#This Row],[Column31332]]</f>
        <v>1.0886538461538462</v>
      </c>
      <c r="AQ8" s="282"/>
      <c r="AR8">
        <v>60.945999999999998</v>
      </c>
      <c r="AS8">
        <v>4.0419999999999998</v>
      </c>
      <c r="AT8" s="282">
        <f>Table5[[#This Row],[Column31323]]*Table5[[#This Row],[Column31324]]</f>
        <v>246.34373199999999</v>
      </c>
      <c r="AU8" s="282">
        <f>Table5[[#This Row],[Column31325]]/Table5[[#This Row],[Column31332]]/Table5[[#This Row],[Column3134]]</f>
        <v>1.1843448653846154</v>
      </c>
      <c r="AV8" s="282"/>
      <c r="AW8" s="2" t="str">
        <f>IF(Table5[[#This Row],[Column15]]&lt;0,"A","B")</f>
        <v>B</v>
      </c>
      <c r="AX8" s="2">
        <f>VLOOKUP(Table5[[#This Row],[Column29]],'Old Version, Power Supplies'!AA$195:AC$212,2,FALSE)</f>
        <v>8</v>
      </c>
      <c r="AY8" s="279">
        <f>ABS(Table5[[#This Row],[Column3123]]/Table5[[#This Row],[Column314]])</f>
        <v>2.2222222222222223</v>
      </c>
      <c r="AZ8" s="2">
        <f>VLOOKUP(Table5[[#This Row],[Column29]],'Old Version, Power Supplies'!AA$195:AC$212,3,FALSE)</f>
        <v>90</v>
      </c>
      <c r="BA8" s="279">
        <f>ABS(Table5[[#This Row],[Column31223]]/Table5[[#This Row],[Column313]])</f>
        <v>1.4308426073131957</v>
      </c>
      <c r="BB8" s="279" t="s">
        <v>187</v>
      </c>
    </row>
    <row r="9" spans="1:54" x14ac:dyDescent="0.25">
      <c r="A9" s="367">
        <v>4</v>
      </c>
      <c r="B9" s="484">
        <v>27</v>
      </c>
      <c r="C9" s="345" t="s">
        <v>188</v>
      </c>
      <c r="D9" s="368" t="s">
        <v>186</v>
      </c>
      <c r="E9" s="368">
        <v>25.353999999999999</v>
      </c>
      <c r="F9" s="368">
        <v>0.16</v>
      </c>
      <c r="G9" s="369">
        <v>41.997</v>
      </c>
      <c r="H9" s="368">
        <v>-0.33700000000000002</v>
      </c>
      <c r="I9" s="368">
        <v>-6.7599999999999993E-2</v>
      </c>
      <c r="J9" s="368">
        <v>27.617000000000001</v>
      </c>
      <c r="K9" s="368">
        <v>0.33200000000000002</v>
      </c>
      <c r="L9" s="368">
        <v>0.96</v>
      </c>
      <c r="M9" s="368">
        <v>0</v>
      </c>
      <c r="N9" s="368">
        <v>9.1</v>
      </c>
      <c r="O9" s="368">
        <v>-5.0220000000000002</v>
      </c>
      <c r="P9" s="368">
        <v>-5.5</v>
      </c>
      <c r="Q9" s="368">
        <v>-96.6</v>
      </c>
      <c r="R9" s="370">
        <v>-4.18</v>
      </c>
      <c r="S9" s="368">
        <f>ABS(H9)</f>
        <v>0.33700000000000002</v>
      </c>
      <c r="T9" s="368">
        <f>ABS(I9)</f>
        <v>6.7599999999999993E-2</v>
      </c>
      <c r="U9" s="368">
        <f>ABS(J9)</f>
        <v>27.617000000000001</v>
      </c>
      <c r="V9" s="368">
        <f>ABS(K9)</f>
        <v>0.33200000000000002</v>
      </c>
      <c r="W9" s="368">
        <f>ABS(L9)</f>
        <v>0.96</v>
      </c>
      <c r="X9" s="368">
        <f>ABS(M9)</f>
        <v>0</v>
      </c>
      <c r="Y9" s="368">
        <f>ABS(N9)</f>
        <v>9.1</v>
      </c>
      <c r="Z9" s="368">
        <f>ABS(O9)</f>
        <v>5.0220000000000002</v>
      </c>
      <c r="AA9" s="368">
        <f>ABS(P9)</f>
        <v>5.5</v>
      </c>
      <c r="AB9" s="368">
        <f>ABS(Q9)</f>
        <v>96.6</v>
      </c>
      <c r="AC9" s="371">
        <f>ABS(R9)</f>
        <v>4.18</v>
      </c>
      <c r="AD9" s="345" t="s">
        <v>188</v>
      </c>
      <c r="AE9" s="335" t="s">
        <v>189</v>
      </c>
      <c r="AF9" s="335"/>
      <c r="AG9" s="17" t="s">
        <v>190</v>
      </c>
      <c r="AH9" s="477" t="s">
        <v>191</v>
      </c>
      <c r="AI9" s="284">
        <f>Table5[[#This Row],[Column26]]</f>
        <v>5.5</v>
      </c>
      <c r="AJ9" s="282">
        <f>Table5[[#This Row],[Column27]]</f>
        <v>96.6</v>
      </c>
      <c r="AK9" s="282">
        <v>2</v>
      </c>
      <c r="AL9" s="282">
        <v>150</v>
      </c>
      <c r="AM9" s="282">
        <f>Table5[[#This Row],[Column314]]*Table5[[#This Row],[Column313]]</f>
        <v>531.29999999999995</v>
      </c>
      <c r="AN9" s="344">
        <v>1</v>
      </c>
      <c r="AO9" s="282">
        <v>208</v>
      </c>
      <c r="AP9" s="282">
        <f>Table5[[#This Row],[Column3133]]/Table5[[#This Row],[Column3134]]/Table5[[#This Row],[Column31332]]</f>
        <v>2.554326923076923</v>
      </c>
      <c r="AQ9" s="282">
        <v>12</v>
      </c>
      <c r="AR9">
        <v>93.25</v>
      </c>
      <c r="AS9">
        <v>5.8109999999999999</v>
      </c>
      <c r="AT9" s="282">
        <f>Table5[[#This Row],[Column31323]]*Table5[[#This Row],[Column31324]]</f>
        <v>541.87575000000004</v>
      </c>
      <c r="AU9" s="282">
        <f>Table5[[#This Row],[Column31325]]/Table5[[#This Row],[Column31332]]/Table5[[#This Row],[Column3134]]</f>
        <v>2.6051718750000004</v>
      </c>
      <c r="AV9" s="282">
        <v>13</v>
      </c>
      <c r="AW9" s="2" t="str">
        <f>IF(Table5[[#This Row],[Column15]]&lt;0,"A","B")</f>
        <v>A</v>
      </c>
      <c r="AX9" s="2">
        <f>VLOOKUP(Table5[[#This Row],[Column29]],'Old Version, Power Supplies'!AA$195:AC$212,2,FALSE)</f>
        <v>12.5</v>
      </c>
      <c r="AY9" s="279">
        <f>ABS(Table5[[#This Row],[Column3123]]/Table5[[#This Row],[Column314]])</f>
        <v>2.2727272727272729</v>
      </c>
      <c r="AZ9" s="2">
        <f>VLOOKUP(Table5[[#This Row],[Column29]],'Old Version, Power Supplies'!AA$195:AC$212,3,FALSE)</f>
        <v>120</v>
      </c>
      <c r="BA9" s="279">
        <f>ABS(Table5[[#This Row],[Column31223]]/Table5[[#This Row],[Column313]])</f>
        <v>1.2422360248447206</v>
      </c>
      <c r="BB9" s="279" t="s">
        <v>192</v>
      </c>
    </row>
    <row r="10" spans="1:54" x14ac:dyDescent="0.25">
      <c r="A10" s="367">
        <v>5</v>
      </c>
      <c r="B10" s="367">
        <v>28</v>
      </c>
      <c r="C10" s="345" t="s">
        <v>193</v>
      </c>
      <c r="D10" s="368" t="s">
        <v>186</v>
      </c>
      <c r="E10" s="368">
        <v>26.544</v>
      </c>
      <c r="F10" s="368">
        <v>0.16</v>
      </c>
      <c r="G10" s="369">
        <v>41.997</v>
      </c>
      <c r="H10" s="368">
        <v>0.24049999999999999</v>
      </c>
      <c r="I10" s="368">
        <v>4.82E-2</v>
      </c>
      <c r="J10" s="368">
        <v>-19.71</v>
      </c>
      <c r="K10" s="368">
        <v>-0.46500000000000002</v>
      </c>
      <c r="L10" s="368">
        <v>-0.68600000000000005</v>
      </c>
      <c r="M10" s="368">
        <v>0</v>
      </c>
      <c r="N10" s="368">
        <v>9.1</v>
      </c>
      <c r="O10" s="368">
        <v>3.5840000000000001</v>
      </c>
      <c r="P10" s="368">
        <v>3.9</v>
      </c>
      <c r="Q10" s="368">
        <v>68.900000000000006</v>
      </c>
      <c r="R10" s="370">
        <v>2.98</v>
      </c>
      <c r="S10" s="368">
        <f>ABS(H10)</f>
        <v>0.24049999999999999</v>
      </c>
      <c r="T10" s="368">
        <f>ABS(I10)</f>
        <v>4.82E-2</v>
      </c>
      <c r="U10" s="368">
        <f>ABS(J10)</f>
        <v>19.71</v>
      </c>
      <c r="V10" s="368">
        <f>ABS(K10)</f>
        <v>0.46500000000000002</v>
      </c>
      <c r="W10" s="368">
        <f>ABS(L10)</f>
        <v>0.68600000000000005</v>
      </c>
      <c r="X10" s="368">
        <f>ABS(M10)</f>
        <v>0</v>
      </c>
      <c r="Y10" s="368">
        <f>ABS(N10)</f>
        <v>9.1</v>
      </c>
      <c r="Z10" s="368">
        <f>ABS(O10)</f>
        <v>3.5840000000000001</v>
      </c>
      <c r="AA10" s="368">
        <f>ABS(P10)</f>
        <v>3.9</v>
      </c>
      <c r="AB10" s="368">
        <f>ABS(Q10)</f>
        <v>68.900000000000006</v>
      </c>
      <c r="AC10" s="371">
        <f>ABS(R10)</f>
        <v>2.98</v>
      </c>
      <c r="AD10" s="345" t="s">
        <v>193</v>
      </c>
      <c r="AE10" s="335" t="s">
        <v>153</v>
      </c>
      <c r="AF10" s="335"/>
      <c r="AG10" s="17" t="s">
        <v>190</v>
      </c>
      <c r="AH10" s="479" t="s">
        <v>191</v>
      </c>
      <c r="AI10" s="284">
        <f>Table5[[#This Row],[Column26]]</f>
        <v>3.9</v>
      </c>
      <c r="AJ10" s="282">
        <f>Table5[[#This Row],[Column27]]</f>
        <v>68.900000000000006</v>
      </c>
      <c r="AK10" s="282">
        <v>6</v>
      </c>
      <c r="AL10" s="282">
        <v>150</v>
      </c>
      <c r="AM10" s="282">
        <f>Table5[[#This Row],[Column314]]*Table5[[#This Row],[Column313]]</f>
        <v>268.71000000000004</v>
      </c>
      <c r="AN10" s="344">
        <v>1</v>
      </c>
      <c r="AO10" s="282">
        <v>208</v>
      </c>
      <c r="AP10" s="282">
        <f>Table5[[#This Row],[Column3133]]/Table5[[#This Row],[Column3134]]/Table5[[#This Row],[Column31332]]</f>
        <v>1.2918750000000001</v>
      </c>
      <c r="AQ10" s="282"/>
      <c r="AR10">
        <v>67.951999999999998</v>
      </c>
      <c r="AS10">
        <v>4.4320000000000004</v>
      </c>
      <c r="AT10" s="282">
        <f>Table5[[#This Row],[Column31323]]*Table5[[#This Row],[Column31324]]</f>
        <v>301.16326400000003</v>
      </c>
      <c r="AU10" s="282">
        <f>Table5[[#This Row],[Column31325]]/Table5[[#This Row],[Column31332]]/Table5[[#This Row],[Column3134]]</f>
        <v>1.4479003076923078</v>
      </c>
      <c r="AV10" s="282"/>
      <c r="AW10" s="2" t="str">
        <f>IF(Table5[[#This Row],[Column15]]&lt;0,"A","B")</f>
        <v>B</v>
      </c>
      <c r="AX10" s="2">
        <f>VLOOKUP(Table5[[#This Row],[Column29]],'Old Version, Power Supplies'!AA$195:AC$212,2,FALSE)</f>
        <v>8</v>
      </c>
      <c r="AY10" s="279">
        <f>ABS(Table5[[#This Row],[Column3123]]/Table5[[#This Row],[Column314]])</f>
        <v>2.0512820512820515</v>
      </c>
      <c r="AZ10" s="2">
        <f>VLOOKUP(Table5[[#This Row],[Column29]],'Old Version, Power Supplies'!AA$195:AC$212,3,FALSE)</f>
        <v>90</v>
      </c>
      <c r="BA10" s="279">
        <f>ABS(Table5[[#This Row],[Column31223]]/Table5[[#This Row],[Column313]])</f>
        <v>1.3062409288824381</v>
      </c>
      <c r="BB10" s="279" t="s">
        <v>194</v>
      </c>
    </row>
    <row r="11" spans="1:54" x14ac:dyDescent="0.25">
      <c r="A11" s="367">
        <v>6</v>
      </c>
      <c r="B11" s="367">
        <v>29</v>
      </c>
      <c r="C11" s="345" t="s">
        <v>195</v>
      </c>
      <c r="D11" s="368" t="s">
        <v>186</v>
      </c>
      <c r="E11" s="368">
        <v>27.36</v>
      </c>
      <c r="F11" s="368">
        <v>0.16</v>
      </c>
      <c r="G11" s="369">
        <v>41.997</v>
      </c>
      <c r="H11" s="368">
        <v>0.24049999999999999</v>
      </c>
      <c r="I11" s="368">
        <v>4.82E-2</v>
      </c>
      <c r="J11" s="368">
        <v>-19.71</v>
      </c>
      <c r="K11" s="368">
        <v>-0.46500000000000002</v>
      </c>
      <c r="L11" s="368">
        <v>-0.68600000000000005</v>
      </c>
      <c r="M11" s="368">
        <v>0</v>
      </c>
      <c r="N11" s="368">
        <v>9.1</v>
      </c>
      <c r="O11" s="368">
        <v>3.5840000000000001</v>
      </c>
      <c r="P11" s="368">
        <v>3.9</v>
      </c>
      <c r="Q11" s="368">
        <v>68.900000000000006</v>
      </c>
      <c r="R11" s="370">
        <v>2.98</v>
      </c>
      <c r="S11" s="368">
        <f>ABS(H11)</f>
        <v>0.24049999999999999</v>
      </c>
      <c r="T11" s="368">
        <f>ABS(I11)</f>
        <v>4.82E-2</v>
      </c>
      <c r="U11" s="368">
        <f>ABS(J11)</f>
        <v>19.71</v>
      </c>
      <c r="V11" s="368">
        <f>ABS(K11)</f>
        <v>0.46500000000000002</v>
      </c>
      <c r="W11" s="368">
        <f>ABS(L11)</f>
        <v>0.68600000000000005</v>
      </c>
      <c r="X11" s="368">
        <f>ABS(M11)</f>
        <v>0</v>
      </c>
      <c r="Y11" s="368">
        <f>ABS(N11)</f>
        <v>9.1</v>
      </c>
      <c r="Z11" s="368">
        <f>ABS(O11)</f>
        <v>3.5840000000000001</v>
      </c>
      <c r="AA11" s="368">
        <f>ABS(P11)</f>
        <v>3.9</v>
      </c>
      <c r="AB11" s="368">
        <f>ABS(Q11)</f>
        <v>68.900000000000006</v>
      </c>
      <c r="AC11" s="371">
        <f>ABS(R11)</f>
        <v>2.98</v>
      </c>
      <c r="AD11" s="345" t="s">
        <v>195</v>
      </c>
      <c r="AE11" s="335" t="s">
        <v>153</v>
      </c>
      <c r="AF11" s="335"/>
      <c r="AG11" s="17" t="s">
        <v>196</v>
      </c>
      <c r="AH11" s="479" t="s">
        <v>197</v>
      </c>
      <c r="AI11" s="284">
        <f>Table5[[#This Row],[Column26]]</f>
        <v>3.9</v>
      </c>
      <c r="AJ11" s="282">
        <f>Table5[[#This Row],[Column27]]</f>
        <v>68.900000000000006</v>
      </c>
      <c r="AK11" s="282">
        <v>6</v>
      </c>
      <c r="AL11" s="282">
        <v>150</v>
      </c>
      <c r="AM11" s="282">
        <f>Table5[[#This Row],[Column314]]*Table5[[#This Row],[Column313]]</f>
        <v>268.71000000000004</v>
      </c>
      <c r="AN11" s="344">
        <v>1</v>
      </c>
      <c r="AO11" s="282">
        <v>208</v>
      </c>
      <c r="AP11" s="282">
        <f>Table5[[#This Row],[Column3133]]/Table5[[#This Row],[Column3134]]/Table5[[#This Row],[Column31332]]</f>
        <v>1.2918750000000001</v>
      </c>
      <c r="AQ11" s="282">
        <v>10</v>
      </c>
      <c r="AR11">
        <v>68.093999999999994</v>
      </c>
      <c r="AS11">
        <v>4.5540000000000003</v>
      </c>
      <c r="AT11" s="282">
        <f>Table5[[#This Row],[Column31323]]*Table5[[#This Row],[Column31324]]</f>
        <v>310.100076</v>
      </c>
      <c r="AU11" s="282">
        <f>Table5[[#This Row],[Column31325]]/Table5[[#This Row],[Column31332]]/Table5[[#This Row],[Column3134]]</f>
        <v>1.49086575</v>
      </c>
      <c r="AV11" s="282">
        <v>10</v>
      </c>
      <c r="AW11" s="2" t="str">
        <f>IF(Table5[[#This Row],[Column15]]&lt;0,"A","B")</f>
        <v>B</v>
      </c>
      <c r="AX11" s="2">
        <f>VLOOKUP(Table5[[#This Row],[Column29]],'Old Version, Power Supplies'!AA$195:AC$212,2,FALSE)</f>
        <v>8</v>
      </c>
      <c r="AY11" s="279">
        <f>ABS(Table5[[#This Row],[Column3123]]/Table5[[#This Row],[Column314]])</f>
        <v>2.0512820512820515</v>
      </c>
      <c r="AZ11" s="2">
        <f>VLOOKUP(Table5[[#This Row],[Column29]],'Old Version, Power Supplies'!AA$195:AC$212,3,FALSE)</f>
        <v>90</v>
      </c>
      <c r="BA11" s="279">
        <f>ABS(Table5[[#This Row],[Column31223]]/Table5[[#This Row],[Column313]])</f>
        <v>1.3062409288824381</v>
      </c>
      <c r="BB11" s="279" t="s">
        <v>198</v>
      </c>
    </row>
    <row r="12" spans="1:54" x14ac:dyDescent="0.25">
      <c r="A12" s="367">
        <v>7</v>
      </c>
      <c r="B12" s="484">
        <v>30</v>
      </c>
      <c r="C12" s="345" t="s">
        <v>199</v>
      </c>
      <c r="D12" s="368" t="s">
        <v>186</v>
      </c>
      <c r="E12" s="368">
        <v>28.550999999999998</v>
      </c>
      <c r="F12" s="368">
        <v>0.16</v>
      </c>
      <c r="G12" s="369">
        <v>41.997</v>
      </c>
      <c r="H12" s="368">
        <v>-0.33700000000000002</v>
      </c>
      <c r="I12" s="368">
        <v>-6.7599999999999993E-2</v>
      </c>
      <c r="J12" s="368">
        <v>27.617000000000001</v>
      </c>
      <c r="K12" s="368">
        <v>0.33200000000000002</v>
      </c>
      <c r="L12" s="368">
        <v>0.96</v>
      </c>
      <c r="M12" s="368">
        <v>0</v>
      </c>
      <c r="N12" s="368">
        <v>9.1</v>
      </c>
      <c r="O12" s="368">
        <v>-5.0220000000000002</v>
      </c>
      <c r="P12" s="368">
        <v>-5.5</v>
      </c>
      <c r="Q12" s="368">
        <v>-96.6</v>
      </c>
      <c r="R12" s="370">
        <v>-4.18</v>
      </c>
      <c r="S12" s="368">
        <f>ABS(H12)</f>
        <v>0.33700000000000002</v>
      </c>
      <c r="T12" s="368">
        <f>ABS(I12)</f>
        <v>6.7599999999999993E-2</v>
      </c>
      <c r="U12" s="368">
        <f>ABS(J12)</f>
        <v>27.617000000000001</v>
      </c>
      <c r="V12" s="368">
        <f>ABS(K12)</f>
        <v>0.33200000000000002</v>
      </c>
      <c r="W12" s="368">
        <f>ABS(L12)</f>
        <v>0.96</v>
      </c>
      <c r="X12" s="368">
        <f>ABS(M12)</f>
        <v>0</v>
      </c>
      <c r="Y12" s="368">
        <f>ABS(N12)</f>
        <v>9.1</v>
      </c>
      <c r="Z12" s="368">
        <f>ABS(O12)</f>
        <v>5.0220000000000002</v>
      </c>
      <c r="AA12" s="368">
        <f>ABS(P12)</f>
        <v>5.5</v>
      </c>
      <c r="AB12" s="368">
        <f>ABS(Q12)</f>
        <v>96.6</v>
      </c>
      <c r="AC12" s="371">
        <f>ABS(R12)</f>
        <v>4.18</v>
      </c>
      <c r="AD12" s="345" t="s">
        <v>199</v>
      </c>
      <c r="AE12" s="335" t="s">
        <v>189</v>
      </c>
      <c r="AF12" s="335"/>
      <c r="AG12" s="17" t="s">
        <v>200</v>
      </c>
      <c r="AH12" s="479" t="s">
        <v>201</v>
      </c>
      <c r="AI12" s="284">
        <f>Table5[[#This Row],[Column26]]</f>
        <v>5.5</v>
      </c>
      <c r="AJ12" s="282">
        <f>Table5[[#This Row],[Column27]]</f>
        <v>96.6</v>
      </c>
      <c r="AK12" s="282">
        <v>2</v>
      </c>
      <c r="AL12" s="282">
        <v>150</v>
      </c>
      <c r="AM12" s="282">
        <f>Table5[[#This Row],[Column314]]*Table5[[#This Row],[Column313]]</f>
        <v>531.29999999999995</v>
      </c>
      <c r="AN12" s="344">
        <v>1</v>
      </c>
      <c r="AO12" s="282">
        <v>208</v>
      </c>
      <c r="AP12" s="282">
        <f>Table5[[#This Row],[Column3133]]/Table5[[#This Row],[Column3134]]/Table5[[#This Row],[Column31332]]</f>
        <v>2.554326923076923</v>
      </c>
      <c r="AQ12" s="282">
        <v>8</v>
      </c>
      <c r="AR12">
        <v>95.07</v>
      </c>
      <c r="AS12">
        <v>5.7779999999999996</v>
      </c>
      <c r="AT12" s="282">
        <f>Table5[[#This Row],[Column31323]]*Table5[[#This Row],[Column31324]]</f>
        <v>549.31445999999994</v>
      </c>
      <c r="AU12" s="282">
        <f>Table5[[#This Row],[Column31325]]/Table5[[#This Row],[Column31332]]/Table5[[#This Row],[Column3134]]</f>
        <v>2.6409349038461536</v>
      </c>
      <c r="AV12" s="282">
        <v>9</v>
      </c>
      <c r="AW12" s="2" t="str">
        <f>IF(Table5[[#This Row],[Column15]]&lt;0,"A","B")</f>
        <v>A</v>
      </c>
      <c r="AX12" s="2">
        <f>VLOOKUP(Table5[[#This Row],[Column29]],'Old Version, Power Supplies'!AA$195:AC$212,2,FALSE)</f>
        <v>12.5</v>
      </c>
      <c r="AY12" s="279">
        <f>ABS(Table5[[#This Row],[Column3123]]/Table5[[#This Row],[Column314]])</f>
        <v>2.2727272727272729</v>
      </c>
      <c r="AZ12" s="2">
        <f>VLOOKUP(Table5[[#This Row],[Column29]],'Old Version, Power Supplies'!AA$195:AC$212,3,FALSE)</f>
        <v>120</v>
      </c>
      <c r="BA12" s="279">
        <f>ABS(Table5[[#This Row],[Column31223]]/Table5[[#This Row],[Column313]])</f>
        <v>1.2422360248447206</v>
      </c>
      <c r="BB12" s="279" t="s">
        <v>202</v>
      </c>
    </row>
    <row r="13" spans="1:54" x14ac:dyDescent="0.25">
      <c r="A13" s="367">
        <v>8</v>
      </c>
      <c r="B13" s="367">
        <v>31</v>
      </c>
      <c r="C13" s="345" t="s">
        <v>203</v>
      </c>
      <c r="D13" s="368" t="s">
        <v>186</v>
      </c>
      <c r="E13" s="368">
        <v>29.434999999999999</v>
      </c>
      <c r="F13" s="368">
        <v>0.16</v>
      </c>
      <c r="G13" s="369">
        <v>41.997</v>
      </c>
      <c r="H13" s="368">
        <v>0.24679999999999999</v>
      </c>
      <c r="I13" s="368">
        <v>4.9500000000000002E-2</v>
      </c>
      <c r="J13" s="368">
        <v>-20.225000000000001</v>
      </c>
      <c r="K13" s="368">
        <v>-0.45300000000000001</v>
      </c>
      <c r="L13" s="368">
        <v>-0.70499999999999996</v>
      </c>
      <c r="M13" s="368">
        <v>0</v>
      </c>
      <c r="N13" s="368">
        <v>9.1</v>
      </c>
      <c r="O13" s="368">
        <v>3.6779999999999999</v>
      </c>
      <c r="P13" s="368">
        <v>4</v>
      </c>
      <c r="Q13" s="368">
        <v>70.7</v>
      </c>
      <c r="R13" s="370">
        <v>3.06</v>
      </c>
      <c r="S13" s="368">
        <f>ABS(H13)</f>
        <v>0.24679999999999999</v>
      </c>
      <c r="T13" s="368">
        <f>ABS(I13)</f>
        <v>4.9500000000000002E-2</v>
      </c>
      <c r="U13" s="368">
        <f>ABS(J13)</f>
        <v>20.225000000000001</v>
      </c>
      <c r="V13" s="368">
        <f>ABS(K13)</f>
        <v>0.45300000000000001</v>
      </c>
      <c r="W13" s="368">
        <f>ABS(L13)</f>
        <v>0.70499999999999996</v>
      </c>
      <c r="X13" s="368">
        <f>ABS(M13)</f>
        <v>0</v>
      </c>
      <c r="Y13" s="368">
        <f>ABS(N13)</f>
        <v>9.1</v>
      </c>
      <c r="Z13" s="368">
        <f>ABS(O13)</f>
        <v>3.6779999999999999</v>
      </c>
      <c r="AA13" s="368">
        <f>ABS(P13)</f>
        <v>4</v>
      </c>
      <c r="AB13" s="368">
        <f>ABS(Q13)</f>
        <v>70.7</v>
      </c>
      <c r="AC13" s="371">
        <f>ABS(R13)</f>
        <v>3.06</v>
      </c>
      <c r="AD13" s="345" t="s">
        <v>203</v>
      </c>
      <c r="AE13" s="335" t="s">
        <v>153</v>
      </c>
      <c r="AF13" s="335"/>
      <c r="AG13" s="17" t="s">
        <v>200</v>
      </c>
      <c r="AH13" s="479" t="s">
        <v>201</v>
      </c>
      <c r="AI13" s="284">
        <f>Table5[[#This Row],[Column26]]</f>
        <v>4</v>
      </c>
      <c r="AJ13" s="282">
        <f>Table5[[#This Row],[Column27]]</f>
        <v>70.7</v>
      </c>
      <c r="AK13" s="282">
        <v>6</v>
      </c>
      <c r="AL13" s="282">
        <v>150</v>
      </c>
      <c r="AM13" s="282">
        <f>Table5[[#This Row],[Column314]]*Table5[[#This Row],[Column313]]</f>
        <v>282.8</v>
      </c>
      <c r="AN13" s="344">
        <v>1</v>
      </c>
      <c r="AO13" s="282">
        <v>208</v>
      </c>
      <c r="AP13" s="282">
        <f>Table5[[#This Row],[Column3133]]/Table5[[#This Row],[Column3134]]/Table5[[#This Row],[Column31332]]</f>
        <v>1.3596153846153847</v>
      </c>
      <c r="AQ13" s="282"/>
      <c r="AR13">
        <v>69.549000000000007</v>
      </c>
      <c r="AS13">
        <v>4.6109999999999998</v>
      </c>
      <c r="AT13" s="282">
        <f>Table5[[#This Row],[Column31323]]*Table5[[#This Row],[Column31324]]</f>
        <v>320.69043900000003</v>
      </c>
      <c r="AU13" s="282">
        <f>Table5[[#This Row],[Column31325]]/Table5[[#This Row],[Column31332]]/Table5[[#This Row],[Column3134]]</f>
        <v>1.5417809567307694</v>
      </c>
      <c r="AV13" s="282"/>
      <c r="AW13" s="2" t="str">
        <f>IF(Table5[[#This Row],[Column15]]&lt;0,"A","B")</f>
        <v>B</v>
      </c>
      <c r="AX13" s="2">
        <f>VLOOKUP(Table5[[#This Row],[Column29]],'Old Version, Power Supplies'!AA$195:AC$212,2,FALSE)</f>
        <v>8</v>
      </c>
      <c r="AY13" s="279">
        <f>ABS(Table5[[#This Row],[Column3123]]/Table5[[#This Row],[Column314]])</f>
        <v>2</v>
      </c>
      <c r="AZ13" s="2">
        <f>VLOOKUP(Table5[[#This Row],[Column29]],'Old Version, Power Supplies'!AA$195:AC$212,3,FALSE)</f>
        <v>90</v>
      </c>
      <c r="BA13" s="279">
        <f>ABS(Table5[[#This Row],[Column31223]]/Table5[[#This Row],[Column313]])</f>
        <v>1.272984441301273</v>
      </c>
      <c r="BB13" s="279" t="s">
        <v>204</v>
      </c>
    </row>
    <row r="14" spans="1:54" x14ac:dyDescent="0.25">
      <c r="A14" s="367">
        <v>9</v>
      </c>
      <c r="B14" s="367">
        <v>32</v>
      </c>
      <c r="C14" s="345" t="s">
        <v>205</v>
      </c>
      <c r="D14" s="368" t="s">
        <v>180</v>
      </c>
      <c r="E14" s="368">
        <v>30.742999999999999</v>
      </c>
      <c r="F14" s="368">
        <v>0.16</v>
      </c>
      <c r="G14" s="369">
        <v>41.997</v>
      </c>
      <c r="H14" s="368">
        <v>-0.37180000000000002</v>
      </c>
      <c r="I14" s="368">
        <v>-7.3300000000000004E-2</v>
      </c>
      <c r="J14" s="368">
        <v>30.023</v>
      </c>
      <c r="K14" s="368">
        <v>0.30599999999999999</v>
      </c>
      <c r="L14" s="368">
        <v>1.0409999999999999</v>
      </c>
      <c r="M14" s="368">
        <v>0</v>
      </c>
      <c r="N14" s="368">
        <v>23</v>
      </c>
      <c r="O14" s="368">
        <v>-5.5410000000000004</v>
      </c>
      <c r="P14" s="368">
        <v>-7.4</v>
      </c>
      <c r="Q14" s="368">
        <v>-106.6</v>
      </c>
      <c r="R14" s="370">
        <v>-4.6100000000000003</v>
      </c>
      <c r="S14" s="368">
        <f>ABS(H14)</f>
        <v>0.37180000000000002</v>
      </c>
      <c r="T14" s="368">
        <f>ABS(I14)</f>
        <v>7.3300000000000004E-2</v>
      </c>
      <c r="U14" s="368">
        <f>ABS(J14)</f>
        <v>30.023</v>
      </c>
      <c r="V14" s="368">
        <f>ABS(K14)</f>
        <v>0.30599999999999999</v>
      </c>
      <c r="W14" s="368">
        <f>ABS(L14)</f>
        <v>1.0409999999999999</v>
      </c>
      <c r="X14" s="368">
        <f>ABS(M14)</f>
        <v>0</v>
      </c>
      <c r="Y14" s="368">
        <f>ABS(N14)</f>
        <v>23</v>
      </c>
      <c r="Z14" s="368">
        <f>ABS(O14)</f>
        <v>5.5410000000000004</v>
      </c>
      <c r="AA14" s="368">
        <f>ABS(P14)</f>
        <v>7.4</v>
      </c>
      <c r="AB14" s="368">
        <f>ABS(Q14)</f>
        <v>106.6</v>
      </c>
      <c r="AC14" s="371">
        <f>ABS(R14)</f>
        <v>4.6100000000000003</v>
      </c>
      <c r="AD14" s="345" t="s">
        <v>205</v>
      </c>
      <c r="AE14" s="335" t="s">
        <v>189</v>
      </c>
      <c r="AF14" s="335"/>
      <c r="AG14" s="17" t="s">
        <v>200</v>
      </c>
      <c r="AH14" s="479" t="s">
        <v>201</v>
      </c>
      <c r="AI14" s="284">
        <f>Table5[[#This Row],[Column26]]</f>
        <v>7.4</v>
      </c>
      <c r="AJ14" s="282">
        <f>Table5[[#This Row],[Column27]]</f>
        <v>106.6</v>
      </c>
      <c r="AK14" s="282">
        <v>2</v>
      </c>
      <c r="AL14" s="282">
        <v>150</v>
      </c>
      <c r="AM14" s="282">
        <f>Table5[[#This Row],[Column314]]*Table5[[#This Row],[Column313]]</f>
        <v>788.84</v>
      </c>
      <c r="AN14" s="344">
        <v>1</v>
      </c>
      <c r="AO14" s="282">
        <v>208</v>
      </c>
      <c r="AP14" s="282">
        <f>Table5[[#This Row],[Column3133]]/Table5[[#This Row],[Column3134]]/Table5[[#This Row],[Column31332]]</f>
        <v>3.7925</v>
      </c>
      <c r="AQ14" s="282"/>
      <c r="AR14">
        <v>100.34</v>
      </c>
      <c r="AS14">
        <v>7.2759999999999998</v>
      </c>
      <c r="AT14" s="282">
        <f>Table5[[#This Row],[Column31323]]*Table5[[#This Row],[Column31324]]</f>
        <v>730.07384000000002</v>
      </c>
      <c r="AU14" s="282">
        <f>Table5[[#This Row],[Column31325]]/Table5[[#This Row],[Column31332]]/Table5[[#This Row],[Column3134]]</f>
        <v>3.5099703846153849</v>
      </c>
      <c r="AV14" s="282"/>
      <c r="AW14" s="2" t="str">
        <f>IF(Table5[[#This Row],[Column15]]&lt;0,"A","B")</f>
        <v>A</v>
      </c>
      <c r="AX14" s="2">
        <f>VLOOKUP(Table5[[#This Row],[Column29]],'Old Version, Power Supplies'!AA$195:AC$212,2,FALSE)</f>
        <v>12.5</v>
      </c>
      <c r="AY14" s="279">
        <f>ABS(Table5[[#This Row],[Column3123]]/Table5[[#This Row],[Column314]])</f>
        <v>1.689189189189189</v>
      </c>
      <c r="AZ14" s="2">
        <f>VLOOKUP(Table5[[#This Row],[Column29]],'Old Version, Power Supplies'!AA$195:AC$212,3,FALSE)</f>
        <v>120</v>
      </c>
      <c r="BA14" s="279">
        <f>ABS(Table5[[#This Row],[Column31223]]/Table5[[#This Row],[Column313]])</f>
        <v>1.125703564727955</v>
      </c>
      <c r="BB14" s="279" t="s">
        <v>206</v>
      </c>
    </row>
    <row r="15" spans="1:54" x14ac:dyDescent="0.25">
      <c r="A15" s="367">
        <v>10</v>
      </c>
      <c r="B15" s="484">
        <v>33</v>
      </c>
      <c r="C15" s="345" t="s">
        <v>207</v>
      </c>
      <c r="D15" s="368" t="s">
        <v>208</v>
      </c>
      <c r="E15" s="368">
        <v>23.925000000000001</v>
      </c>
      <c r="F15" s="368">
        <v>0.15</v>
      </c>
      <c r="G15" s="369">
        <v>41.997</v>
      </c>
      <c r="H15" s="368">
        <v>0</v>
      </c>
      <c r="I15" s="368">
        <v>0</v>
      </c>
      <c r="J15" s="368">
        <v>0</v>
      </c>
      <c r="K15" s="368">
        <v>0</v>
      </c>
      <c r="L15" s="368">
        <v>0</v>
      </c>
      <c r="M15" s="368">
        <v>0.54600000000000004</v>
      </c>
      <c r="N15" s="368">
        <v>34</v>
      </c>
      <c r="O15" s="368">
        <v>0.111</v>
      </c>
      <c r="P15" s="368">
        <v>0.5</v>
      </c>
      <c r="Q15" s="368">
        <v>1.4</v>
      </c>
      <c r="R15" s="370">
        <v>0.28000000000000003</v>
      </c>
      <c r="S15" s="368">
        <f>ABS(H15)</f>
        <v>0</v>
      </c>
      <c r="T15" s="368">
        <f>ABS(I15)</f>
        <v>0</v>
      </c>
      <c r="U15" s="368">
        <f>ABS(J15)</f>
        <v>0</v>
      </c>
      <c r="V15" s="368">
        <f>ABS(K15)</f>
        <v>0</v>
      </c>
      <c r="W15" s="368">
        <f>ABS(L15)</f>
        <v>0</v>
      </c>
      <c r="X15" s="368">
        <f>ABS(M15)</f>
        <v>0.54600000000000004</v>
      </c>
      <c r="Y15" s="368">
        <f>ABS(N15)</f>
        <v>34</v>
      </c>
      <c r="Z15" s="368">
        <f>ABS(O15)</f>
        <v>0.111</v>
      </c>
      <c r="AA15" s="368">
        <f>ABS(P15)</f>
        <v>0.5</v>
      </c>
      <c r="AB15" s="368">
        <f>ABS(Q15)</f>
        <v>1.4</v>
      </c>
      <c r="AC15" s="371">
        <f>ABS(R15)</f>
        <v>0.28000000000000003</v>
      </c>
      <c r="AD15" s="345" t="s">
        <v>207</v>
      </c>
      <c r="AE15" s="335" t="s">
        <v>128</v>
      </c>
      <c r="AF15" s="335" t="s">
        <v>209</v>
      </c>
      <c r="AG15" s="345" t="s">
        <v>130</v>
      </c>
      <c r="AH15" s="478" t="s">
        <v>131</v>
      </c>
      <c r="AI15" s="284">
        <f>Table5[[#This Row],[Column26]]</f>
        <v>0.5</v>
      </c>
      <c r="AJ15" s="284">
        <f>Table5[[#This Row],[Column27]]</f>
        <v>1.4</v>
      </c>
      <c r="AK15" s="282">
        <v>12</v>
      </c>
      <c r="AL15" s="284"/>
      <c r="AM15" s="284">
        <f>Table5[[#This Row],[Column314]]*Table5[[#This Row],[Column313]]</f>
        <v>0.7</v>
      </c>
      <c r="AN15" s="344">
        <v>1</v>
      </c>
      <c r="AO15" s="282">
        <v>120</v>
      </c>
      <c r="AP15" s="284">
        <f>Table5[[#This Row],[Column3133]]/Table5[[#This Row],[Column3134]]/Table5[[#This Row],[Column31332]]</f>
        <v>5.8333333333333327E-3</v>
      </c>
      <c r="AQ15" s="284">
        <v>1</v>
      </c>
      <c r="AR15" s="102">
        <v>-2</v>
      </c>
      <c r="AS15" s="102">
        <v>-1.0049999999999999</v>
      </c>
      <c r="AT15" s="284">
        <f>Table5[[#This Row],[Column31323]]*Table5[[#This Row],[Column31324]]</f>
        <v>2.0099999999999998</v>
      </c>
      <c r="AU15" s="284">
        <f>Table5[[#This Row],[Column31325]]/Table5[[#This Row],[Column31332]]/Table5[[#This Row],[Column3134]]</f>
        <v>1.6749999999999998E-2</v>
      </c>
      <c r="AV15" s="284">
        <v>0</v>
      </c>
      <c r="AW15" s="2" t="str">
        <f>IF(Table5[[#This Row],[Column15]]&gt;0,"A","B")</f>
        <v>A</v>
      </c>
      <c r="AX15" s="2">
        <f>VLOOKUP(Table5[[#This Row],[Column29]],'Old Version, Power Supplies'!AA$195:AC$212,2,FALSE)</f>
        <v>8</v>
      </c>
      <c r="AY15" s="279">
        <f>ABS(Table5[[#This Row],[Column3123]]/Table5[[#This Row],[Column314]])</f>
        <v>16</v>
      </c>
      <c r="AZ15" s="2">
        <f>VLOOKUP(Table5[[#This Row],[Column29]],'Old Version, Power Supplies'!AA$195:AC$212,3,FALSE)</f>
        <v>3</v>
      </c>
      <c r="BA15" s="279">
        <f>ABS(Table5[[#This Row],[Column31223]]/Table5[[#This Row],[Column313]])</f>
        <v>2.1428571428571428</v>
      </c>
      <c r="BB15" s="279" t="s">
        <v>210</v>
      </c>
    </row>
    <row r="16" spans="1:54" x14ac:dyDescent="0.25">
      <c r="A16" s="367">
        <v>11</v>
      </c>
      <c r="B16" s="367">
        <v>34</v>
      </c>
      <c r="C16" s="345" t="s">
        <v>211</v>
      </c>
      <c r="D16" s="368" t="s">
        <v>208</v>
      </c>
      <c r="E16" s="368">
        <v>24.895</v>
      </c>
      <c r="F16" s="368">
        <v>0.15</v>
      </c>
      <c r="G16" s="369">
        <v>41.997</v>
      </c>
      <c r="H16" s="368">
        <v>0</v>
      </c>
      <c r="I16" s="368">
        <v>0</v>
      </c>
      <c r="J16" s="368">
        <v>0</v>
      </c>
      <c r="K16" s="368">
        <v>0</v>
      </c>
      <c r="L16" s="368">
        <v>0</v>
      </c>
      <c r="M16" s="368">
        <v>-1.72</v>
      </c>
      <c r="N16" s="368">
        <v>34</v>
      </c>
      <c r="O16" s="368">
        <v>-0.34899999999999998</v>
      </c>
      <c r="P16" s="368">
        <v>-1.6</v>
      </c>
      <c r="Q16" s="368">
        <v>-4.3</v>
      </c>
      <c r="R16" s="370">
        <v>-0.9</v>
      </c>
      <c r="S16" s="368">
        <f>ABS(H16)</f>
        <v>0</v>
      </c>
      <c r="T16" s="368">
        <f>ABS(I16)</f>
        <v>0</v>
      </c>
      <c r="U16" s="368">
        <f>ABS(J16)</f>
        <v>0</v>
      </c>
      <c r="V16" s="368">
        <f>ABS(K16)</f>
        <v>0</v>
      </c>
      <c r="W16" s="368">
        <f>ABS(L16)</f>
        <v>0</v>
      </c>
      <c r="X16" s="368">
        <f>ABS(M16)</f>
        <v>1.72</v>
      </c>
      <c r="Y16" s="368">
        <f>ABS(N16)</f>
        <v>34</v>
      </c>
      <c r="Z16" s="368">
        <f>ABS(O16)</f>
        <v>0.34899999999999998</v>
      </c>
      <c r="AA16" s="368">
        <f>ABS(P16)</f>
        <v>1.6</v>
      </c>
      <c r="AB16" s="368">
        <f>ABS(Q16)</f>
        <v>4.3</v>
      </c>
      <c r="AC16" s="371">
        <f>ABS(R16)</f>
        <v>0.9</v>
      </c>
      <c r="AD16" s="345" t="s">
        <v>211</v>
      </c>
      <c r="AE16" s="335" t="s">
        <v>212</v>
      </c>
      <c r="AF16" s="335"/>
      <c r="AG16" s="17" t="s">
        <v>213</v>
      </c>
      <c r="AH16" s="479" t="s">
        <v>214</v>
      </c>
      <c r="AI16" s="284">
        <f>Table5[[#This Row],[Column26]]</f>
        <v>1.6</v>
      </c>
      <c r="AJ16" s="284">
        <f>Table5[[#This Row],[Column27]]</f>
        <v>4.3</v>
      </c>
      <c r="AK16" s="282">
        <v>12</v>
      </c>
      <c r="AL16" s="284">
        <v>25</v>
      </c>
      <c r="AM16" s="284">
        <f>Table5[[#This Row],[Column314]]*Table5[[#This Row],[Column313]]</f>
        <v>6.88</v>
      </c>
      <c r="AN16" s="344">
        <v>1</v>
      </c>
      <c r="AO16" s="282">
        <v>120</v>
      </c>
      <c r="AP16" s="284">
        <f>Table5[[#This Row],[Column3133]]/Table5[[#This Row],[Column3134]]/Table5[[#This Row],[Column31332]]</f>
        <v>5.7333333333333333E-2</v>
      </c>
      <c r="AQ16" s="284">
        <v>1</v>
      </c>
      <c r="AR16" s="102">
        <v>4.2880000000000003</v>
      </c>
      <c r="AS16" s="102">
        <v>1.71</v>
      </c>
      <c r="AT16" s="284">
        <f>Table5[[#This Row],[Column31323]]*Table5[[#This Row],[Column31324]]</f>
        <v>7.3324800000000003</v>
      </c>
      <c r="AU16" s="284">
        <f>Table5[[#This Row],[Column31325]]/Table5[[#This Row],[Column31332]]/Table5[[#This Row],[Column3134]]</f>
        <v>6.1104000000000006E-2</v>
      </c>
      <c r="AV16" s="284">
        <v>0</v>
      </c>
      <c r="AW16" s="2" t="str">
        <f>IF(Table5[[#This Row],[Column15]]&gt;0,"A","B")</f>
        <v>B</v>
      </c>
      <c r="AX16" s="2">
        <f>VLOOKUP(Table5[[#This Row],[Column29]],'Old Version, Power Supplies'!AA$195:AC$212,2,FALSE)</f>
        <v>20</v>
      </c>
      <c r="AY16" s="279">
        <f>ABS(Table5[[#This Row],[Column3123]]/Table5[[#This Row],[Column314]])</f>
        <v>12.5</v>
      </c>
      <c r="AZ16" s="2">
        <f>VLOOKUP(Table5[[#This Row],[Column29]],'Old Version, Power Supplies'!AA$195:AC$212,3,FALSE)</f>
        <v>10</v>
      </c>
      <c r="BA16" s="279">
        <f>ABS(Table5[[#This Row],[Column31223]]/Table5[[#This Row],[Column313]])</f>
        <v>2.3255813953488373</v>
      </c>
      <c r="BB16" s="279" t="s">
        <v>215</v>
      </c>
    </row>
    <row r="17" spans="1:54" x14ac:dyDescent="0.25">
      <c r="A17" s="367">
        <v>12</v>
      </c>
      <c r="B17" s="367">
        <v>35</v>
      </c>
      <c r="C17" s="345" t="s">
        <v>216</v>
      </c>
      <c r="D17" s="368" t="s">
        <v>208</v>
      </c>
      <c r="E17" s="368">
        <v>25.579000000000001</v>
      </c>
      <c r="F17" s="368">
        <v>0.15</v>
      </c>
      <c r="G17" s="369">
        <v>41.997</v>
      </c>
      <c r="H17" s="368">
        <v>0</v>
      </c>
      <c r="I17" s="368">
        <v>0</v>
      </c>
      <c r="J17" s="368">
        <v>0</v>
      </c>
      <c r="K17" s="368">
        <v>0</v>
      </c>
      <c r="L17" s="368">
        <v>0</v>
      </c>
      <c r="M17" s="368">
        <v>1.296</v>
      </c>
      <c r="N17" s="368">
        <v>34</v>
      </c>
      <c r="O17" s="368">
        <v>0.26300000000000001</v>
      </c>
      <c r="P17" s="368">
        <v>1.2</v>
      </c>
      <c r="Q17" s="368">
        <v>3.2</v>
      </c>
      <c r="R17" s="370">
        <v>0.68</v>
      </c>
      <c r="S17" s="368">
        <f>ABS(H17)</f>
        <v>0</v>
      </c>
      <c r="T17" s="368">
        <f>ABS(I17)</f>
        <v>0</v>
      </c>
      <c r="U17" s="368">
        <f>ABS(J17)</f>
        <v>0</v>
      </c>
      <c r="V17" s="368">
        <f>ABS(K17)</f>
        <v>0</v>
      </c>
      <c r="W17" s="368">
        <f>ABS(L17)</f>
        <v>0</v>
      </c>
      <c r="X17" s="368">
        <f>ABS(M17)</f>
        <v>1.296</v>
      </c>
      <c r="Y17" s="368">
        <f>ABS(N17)</f>
        <v>34</v>
      </c>
      <c r="Z17" s="368">
        <f>ABS(O17)</f>
        <v>0.26300000000000001</v>
      </c>
      <c r="AA17" s="368">
        <f>ABS(P17)</f>
        <v>1.2</v>
      </c>
      <c r="AB17" s="368">
        <f>ABS(Q17)</f>
        <v>3.2</v>
      </c>
      <c r="AC17" s="371">
        <f>ABS(R17)</f>
        <v>0.68</v>
      </c>
      <c r="AD17" s="345" t="s">
        <v>216</v>
      </c>
      <c r="AE17" s="335" t="s">
        <v>212</v>
      </c>
      <c r="AF17" s="335"/>
      <c r="AG17" s="17" t="s">
        <v>213</v>
      </c>
      <c r="AH17" s="479" t="s">
        <v>1054</v>
      </c>
      <c r="AI17" s="284">
        <f>Table5[[#This Row],[Column26]]</f>
        <v>1.2</v>
      </c>
      <c r="AJ17" s="284">
        <f>Table5[[#This Row],[Column27]]</f>
        <v>3.2</v>
      </c>
      <c r="AK17" s="282">
        <v>12</v>
      </c>
      <c r="AL17" s="284">
        <v>25</v>
      </c>
      <c r="AM17" s="284">
        <f>Table5[[#This Row],[Column314]]*Table5[[#This Row],[Column313]]</f>
        <v>3.84</v>
      </c>
      <c r="AN17" s="344">
        <v>1</v>
      </c>
      <c r="AO17" s="282">
        <v>120</v>
      </c>
      <c r="AP17" s="284">
        <f>Table5[[#This Row],[Column3133]]/Table5[[#This Row],[Column3134]]/Table5[[#This Row],[Column31332]]</f>
        <v>3.2000000000000001E-2</v>
      </c>
      <c r="AQ17" s="284"/>
      <c r="AR17" s="102">
        <v>2.923</v>
      </c>
      <c r="AS17" s="102">
        <v>1.171</v>
      </c>
      <c r="AT17" s="284">
        <f>Table5[[#This Row],[Column31323]]*Table5[[#This Row],[Column31324]]</f>
        <v>3.4228330000000002</v>
      </c>
      <c r="AU17" s="284">
        <f>Table5[[#This Row],[Column31325]]/Table5[[#This Row],[Column31332]]/Table5[[#This Row],[Column3134]]</f>
        <v>2.8523608333333336E-2</v>
      </c>
      <c r="AV17" s="284">
        <v>0</v>
      </c>
      <c r="AW17" s="2" t="str">
        <f>IF(Table5[[#This Row],[Column15]]&gt;0,"A","B")</f>
        <v>A</v>
      </c>
      <c r="AX17" s="2">
        <f>VLOOKUP(Table5[[#This Row],[Column29]],'Old Version, Power Supplies'!AA$195:AC$212,2,FALSE)</f>
        <v>20</v>
      </c>
      <c r="AY17" s="279">
        <f>ABS(Table5[[#This Row],[Column3123]]/Table5[[#This Row],[Column314]])</f>
        <v>16.666666666666668</v>
      </c>
      <c r="AZ17" s="2">
        <f>VLOOKUP(Table5[[#This Row],[Column29]],'Old Version, Power Supplies'!AA$195:AC$212,3,FALSE)</f>
        <v>10</v>
      </c>
      <c r="BA17" s="279">
        <f>ABS(Table5[[#This Row],[Column31223]]/Table5[[#This Row],[Column313]])</f>
        <v>3.125</v>
      </c>
      <c r="BB17" s="279" t="s">
        <v>217</v>
      </c>
    </row>
    <row r="18" spans="1:54" x14ac:dyDescent="0.25">
      <c r="A18" s="367">
        <v>13</v>
      </c>
      <c r="B18" s="484">
        <v>36</v>
      </c>
      <c r="C18" s="345" t="s">
        <v>218</v>
      </c>
      <c r="D18" s="368" t="s">
        <v>208</v>
      </c>
      <c r="E18" s="368">
        <v>26.26</v>
      </c>
      <c r="F18" s="368">
        <v>0.15</v>
      </c>
      <c r="G18" s="369">
        <v>41.997</v>
      </c>
      <c r="H18" s="368">
        <v>0</v>
      </c>
      <c r="I18" s="368">
        <v>0</v>
      </c>
      <c r="J18" s="368">
        <v>0</v>
      </c>
      <c r="K18" s="368">
        <v>0</v>
      </c>
      <c r="L18" s="368">
        <v>0</v>
      </c>
      <c r="M18" s="368">
        <v>-3.9260000000000002</v>
      </c>
      <c r="N18" s="368">
        <v>34</v>
      </c>
      <c r="O18" s="368">
        <v>-0.79600000000000004</v>
      </c>
      <c r="P18" s="368">
        <v>-3.6</v>
      </c>
      <c r="Q18" s="368">
        <v>-9.8000000000000007</v>
      </c>
      <c r="R18" s="370">
        <v>-2.0499999999999998</v>
      </c>
      <c r="S18" s="368">
        <f>ABS(H18)</f>
        <v>0</v>
      </c>
      <c r="T18" s="368">
        <f>ABS(I18)</f>
        <v>0</v>
      </c>
      <c r="U18" s="368">
        <f>ABS(J18)</f>
        <v>0</v>
      </c>
      <c r="V18" s="368">
        <f>ABS(K18)</f>
        <v>0</v>
      </c>
      <c r="W18" s="368">
        <f>ABS(L18)</f>
        <v>0</v>
      </c>
      <c r="X18" s="368">
        <f>ABS(M18)</f>
        <v>3.9260000000000002</v>
      </c>
      <c r="Y18" s="368">
        <f>ABS(N18)</f>
        <v>34</v>
      </c>
      <c r="Z18" s="368">
        <f>ABS(O18)</f>
        <v>0.79600000000000004</v>
      </c>
      <c r="AA18" s="368">
        <f>ABS(P18)</f>
        <v>3.6</v>
      </c>
      <c r="AB18" s="368">
        <f>ABS(Q18)</f>
        <v>9.8000000000000007</v>
      </c>
      <c r="AC18" s="371">
        <f>ABS(R18)</f>
        <v>2.0499999999999998</v>
      </c>
      <c r="AD18" s="353" t="s">
        <v>218</v>
      </c>
      <c r="AE18" s="335" t="s">
        <v>153</v>
      </c>
      <c r="AF18" s="335"/>
      <c r="AG18" s="17" t="s">
        <v>190</v>
      </c>
      <c r="AH18" s="477" t="s">
        <v>191</v>
      </c>
      <c r="AI18" s="284">
        <f>Table5[[#This Row],[Column26]]</f>
        <v>3.6</v>
      </c>
      <c r="AJ18" s="282">
        <f>Table5[[#This Row],[Column27]]</f>
        <v>9.8000000000000007</v>
      </c>
      <c r="AK18" s="282">
        <v>12</v>
      </c>
      <c r="AL18" s="282">
        <v>25</v>
      </c>
      <c r="AM18" s="282">
        <f>Table5[[#This Row],[Column314]]*Table5[[#This Row],[Column313]]</f>
        <v>35.28</v>
      </c>
      <c r="AN18" s="344">
        <v>1</v>
      </c>
      <c r="AO18" s="282">
        <v>208</v>
      </c>
      <c r="AP18" s="282">
        <f>Table5[[#This Row],[Column3133]]/Table5[[#This Row],[Column3134]]/Table5[[#This Row],[Column31332]]</f>
        <v>0.16961538461538461</v>
      </c>
      <c r="AQ18" s="282"/>
      <c r="AR18">
        <v>9.8859999999999992</v>
      </c>
      <c r="AS18">
        <v>4.2060000000000004</v>
      </c>
      <c r="AT18" s="282">
        <f>Table5[[#This Row],[Column31323]]*Table5[[#This Row],[Column31324]]</f>
        <v>41.580516000000003</v>
      </c>
      <c r="AU18" s="282">
        <f>Table5[[#This Row],[Column31325]]/Table5[[#This Row],[Column31332]]/Table5[[#This Row],[Column3134]]</f>
        <v>0.19990632692307694</v>
      </c>
      <c r="AV18" s="282"/>
      <c r="AW18" s="2" t="str">
        <f>IF(Table5[[#This Row],[Column15]]&gt;0,"A","B")</f>
        <v>B</v>
      </c>
      <c r="AX18" s="2">
        <f>VLOOKUP(Table5[[#This Row],[Column29]],'Old Version, Power Supplies'!AA$195:AC$212,2,FALSE)</f>
        <v>8</v>
      </c>
      <c r="AY18" s="279">
        <f>ABS(Table5[[#This Row],[Column3123]]/Table5[[#This Row],[Column314]])</f>
        <v>2.2222222222222223</v>
      </c>
      <c r="AZ18" s="2">
        <f>VLOOKUP(Table5[[#This Row],[Column29]],'Old Version, Power Supplies'!AA$195:AC$212,3,FALSE)</f>
        <v>90</v>
      </c>
      <c r="BA18" s="279">
        <f>ABS(Table5[[#This Row],[Column31223]]/Table5[[#This Row],[Column313]])</f>
        <v>9.1836734693877542</v>
      </c>
      <c r="BB18" s="340" t="s">
        <v>219</v>
      </c>
    </row>
    <row r="19" spans="1:54" x14ac:dyDescent="0.25">
      <c r="A19" s="367">
        <v>14</v>
      </c>
      <c r="B19" s="367">
        <v>37</v>
      </c>
      <c r="C19" s="345" t="s">
        <v>220</v>
      </c>
      <c r="D19" s="368" t="s">
        <v>208</v>
      </c>
      <c r="E19" s="368">
        <v>27.574999999999999</v>
      </c>
      <c r="F19" s="368">
        <v>0.15</v>
      </c>
      <c r="G19" s="369">
        <v>41.997</v>
      </c>
      <c r="H19" s="368">
        <v>0</v>
      </c>
      <c r="I19" s="368">
        <v>0</v>
      </c>
      <c r="J19" s="368">
        <v>0</v>
      </c>
      <c r="K19" s="368">
        <v>0</v>
      </c>
      <c r="L19" s="368">
        <v>0</v>
      </c>
      <c r="M19" s="368">
        <v>-2.8029999999999999</v>
      </c>
      <c r="N19" s="368">
        <v>34</v>
      </c>
      <c r="O19" s="368">
        <v>-0.56799999999999995</v>
      </c>
      <c r="P19" s="368">
        <v>-2.6</v>
      </c>
      <c r="Q19" s="368">
        <v>-7</v>
      </c>
      <c r="R19" s="370">
        <v>-1.46</v>
      </c>
      <c r="S19" s="368">
        <f>ABS(H19)</f>
        <v>0</v>
      </c>
      <c r="T19" s="368">
        <f>ABS(I19)</f>
        <v>0</v>
      </c>
      <c r="U19" s="368">
        <f>ABS(J19)</f>
        <v>0</v>
      </c>
      <c r="V19" s="368">
        <f>ABS(K19)</f>
        <v>0</v>
      </c>
      <c r="W19" s="368">
        <f>ABS(L19)</f>
        <v>0</v>
      </c>
      <c r="X19" s="368">
        <f>ABS(M19)</f>
        <v>2.8029999999999999</v>
      </c>
      <c r="Y19" s="368">
        <f>ABS(N19)</f>
        <v>34</v>
      </c>
      <c r="Z19" s="368">
        <f>ABS(O19)</f>
        <v>0.56799999999999995</v>
      </c>
      <c r="AA19" s="368">
        <f>ABS(P19)</f>
        <v>2.6</v>
      </c>
      <c r="AB19" s="368">
        <f>ABS(Q19)</f>
        <v>7</v>
      </c>
      <c r="AC19" s="371">
        <f>ABS(R19)</f>
        <v>1.46</v>
      </c>
      <c r="AD19" s="345" t="s">
        <v>220</v>
      </c>
      <c r="AE19" s="335" t="s">
        <v>111</v>
      </c>
      <c r="AF19" s="335"/>
      <c r="AG19" s="17" t="s">
        <v>221</v>
      </c>
      <c r="AH19" s="345" t="s">
        <v>222</v>
      </c>
      <c r="AI19" s="284">
        <f>Table5[[#This Row],[Column26]]</f>
        <v>2.6</v>
      </c>
      <c r="AJ19" s="284">
        <f>Table5[[#This Row],[Column27]]</f>
        <v>7</v>
      </c>
      <c r="AK19" s="282">
        <v>12</v>
      </c>
      <c r="AL19" s="282">
        <v>25</v>
      </c>
      <c r="AM19" s="284">
        <f>Table5[[#This Row],[Column314]]*Table5[[#This Row],[Column313]]</f>
        <v>18.2</v>
      </c>
      <c r="AN19" s="344">
        <v>1</v>
      </c>
      <c r="AO19" s="282">
        <v>120</v>
      </c>
      <c r="AP19" s="284">
        <f>Table5[[#This Row],[Column3133]]/Table5[[#This Row],[Column3134]]/Table5[[#This Row],[Column31332]]</f>
        <v>0.15166666666666667</v>
      </c>
      <c r="AQ19" s="284">
        <v>1</v>
      </c>
      <c r="AR19">
        <v>6.2359999999999998</v>
      </c>
      <c r="AS19">
        <v>2.6560000000000001</v>
      </c>
      <c r="AT19" s="284">
        <f>Table5[[#This Row],[Column31323]]*Table5[[#This Row],[Column31324]]</f>
        <v>16.562816000000002</v>
      </c>
      <c r="AU19" s="284">
        <f>Table5[[#This Row],[Column31325]]/Table5[[#This Row],[Column31332]]/Table5[[#This Row],[Column3134]]</f>
        <v>0.13802346666666668</v>
      </c>
      <c r="AV19" s="284">
        <v>0</v>
      </c>
      <c r="AW19" s="2" t="str">
        <f>IF(Table5[[#This Row],[Column15]]&gt;0,"A","B")</f>
        <v>B</v>
      </c>
      <c r="AX19" s="2">
        <f>VLOOKUP(Table5[[#This Row],[Column29]],'Old Version, Power Supplies'!AA$195:AC$212,2,FALSE)</f>
        <v>10</v>
      </c>
      <c r="AY19" s="279">
        <f>ABS(Table5[[#This Row],[Column3123]]/Table5[[#This Row],[Column314]])</f>
        <v>3.8461538461538458</v>
      </c>
      <c r="AZ19" s="2">
        <f>VLOOKUP(Table5[[#This Row],[Column29]],'Old Version, Power Supplies'!AA$195:AC$212,3,FALSE)</f>
        <v>20</v>
      </c>
      <c r="BA19" s="279">
        <f>ABS(Table5[[#This Row],[Column31223]]/Table5[[#This Row],[Column313]])</f>
        <v>2.8571428571428572</v>
      </c>
      <c r="BB19" s="340" t="s">
        <v>223</v>
      </c>
    </row>
    <row r="20" spans="1:54" x14ac:dyDescent="0.25">
      <c r="A20" s="367">
        <v>15</v>
      </c>
      <c r="B20" s="367">
        <v>38</v>
      </c>
      <c r="C20" s="345" t="s">
        <v>224</v>
      </c>
      <c r="D20" s="368" t="s">
        <v>208</v>
      </c>
      <c r="E20" s="368">
        <v>28.256</v>
      </c>
      <c r="F20" s="368">
        <v>0.15</v>
      </c>
      <c r="G20" s="369">
        <v>41.997</v>
      </c>
      <c r="H20" s="368">
        <v>0</v>
      </c>
      <c r="I20" s="368">
        <v>0</v>
      </c>
      <c r="J20" s="368">
        <v>0</v>
      </c>
      <c r="K20" s="368">
        <v>0</v>
      </c>
      <c r="L20" s="368">
        <v>0</v>
      </c>
      <c r="M20" s="368">
        <v>0.98099999999999998</v>
      </c>
      <c r="N20" s="368">
        <v>34</v>
      </c>
      <c r="O20" s="368">
        <v>0.19900000000000001</v>
      </c>
      <c r="P20" s="368">
        <v>0.9</v>
      </c>
      <c r="Q20" s="368">
        <v>2.5</v>
      </c>
      <c r="R20" s="370">
        <v>0.51</v>
      </c>
      <c r="S20" s="368">
        <f>ABS(H20)</f>
        <v>0</v>
      </c>
      <c r="T20" s="368">
        <f>ABS(I20)</f>
        <v>0</v>
      </c>
      <c r="U20" s="368">
        <f>ABS(J20)</f>
        <v>0</v>
      </c>
      <c r="V20" s="368">
        <f>ABS(K20)</f>
        <v>0</v>
      </c>
      <c r="W20" s="368">
        <f>ABS(L20)</f>
        <v>0</v>
      </c>
      <c r="X20" s="368">
        <f>ABS(M20)</f>
        <v>0.98099999999999998</v>
      </c>
      <c r="Y20" s="368">
        <f>ABS(N20)</f>
        <v>34</v>
      </c>
      <c r="Z20" s="368">
        <f>ABS(O20)</f>
        <v>0.19900000000000001</v>
      </c>
      <c r="AA20" s="368">
        <f>ABS(P20)</f>
        <v>0.9</v>
      </c>
      <c r="AB20" s="368">
        <f>ABS(Q20)</f>
        <v>2.5</v>
      </c>
      <c r="AC20" s="371">
        <f>ABS(R20)</f>
        <v>0.51</v>
      </c>
      <c r="AD20" s="345" t="s">
        <v>224</v>
      </c>
      <c r="AE20" s="335" t="s">
        <v>212</v>
      </c>
      <c r="AF20" s="335"/>
      <c r="AG20" s="17" t="s">
        <v>225</v>
      </c>
      <c r="AH20" s="17" t="s">
        <v>226</v>
      </c>
      <c r="AI20" s="284">
        <f>Table5[[#This Row],[Column26]]</f>
        <v>0.9</v>
      </c>
      <c r="AJ20" s="284">
        <f>Table5[[#This Row],[Column27]]</f>
        <v>2.5</v>
      </c>
      <c r="AK20" s="282">
        <v>12</v>
      </c>
      <c r="AL20" s="282">
        <v>25</v>
      </c>
      <c r="AM20" s="284">
        <f>Table5[[#This Row],[Column314]]*Table5[[#This Row],[Column313]]</f>
        <v>2.25</v>
      </c>
      <c r="AN20" s="344">
        <v>1</v>
      </c>
      <c r="AO20" s="282">
        <v>120</v>
      </c>
      <c r="AP20" s="284">
        <f>Table5[[#This Row],[Column3133]]/Table5[[#This Row],[Column3134]]/Table5[[#This Row],[Column31332]]</f>
        <v>1.8749999999999999E-2</v>
      </c>
      <c r="AQ20" s="284">
        <v>1</v>
      </c>
      <c r="AR20" s="102">
        <v>2.556</v>
      </c>
      <c r="AS20" s="102">
        <v>1.042</v>
      </c>
      <c r="AT20" s="284">
        <f>Table5[[#This Row],[Column31323]]*Table5[[#This Row],[Column31324]]</f>
        <v>2.6633520000000002</v>
      </c>
      <c r="AU20" s="284">
        <f>Table5[[#This Row],[Column31325]]/Table5[[#This Row],[Column31332]]/Table5[[#This Row],[Column3134]]</f>
        <v>2.2194600000000002E-2</v>
      </c>
      <c r="AV20" s="284">
        <v>0</v>
      </c>
      <c r="AW20" s="2" t="str">
        <f>IF(Table5[[#This Row],[Column15]]&gt;0,"A","B")</f>
        <v>A</v>
      </c>
      <c r="AX20" s="2">
        <f>VLOOKUP(Table5[[#This Row],[Column29]],'Old Version, Power Supplies'!AA$195:AC$212,2,FALSE)</f>
        <v>20</v>
      </c>
      <c r="AY20" s="279">
        <f>ABS(Table5[[#This Row],[Column3123]]/Table5[[#This Row],[Column314]])</f>
        <v>22.222222222222221</v>
      </c>
      <c r="AZ20" s="2">
        <f>VLOOKUP(Table5[[#This Row],[Column29]],'Old Version, Power Supplies'!AA$195:AC$212,3,FALSE)</f>
        <v>10</v>
      </c>
      <c r="BA20" s="279">
        <f>ABS(Table5[[#This Row],[Column31223]]/Table5[[#This Row],[Column313]])</f>
        <v>4</v>
      </c>
      <c r="BB20" s="279" t="s">
        <v>227</v>
      </c>
    </row>
    <row r="21" spans="1:54" x14ac:dyDescent="0.25">
      <c r="A21" s="367">
        <v>16</v>
      </c>
      <c r="B21" s="484">
        <v>39</v>
      </c>
      <c r="C21" s="345" t="s">
        <v>228</v>
      </c>
      <c r="D21" s="368" t="s">
        <v>208</v>
      </c>
      <c r="E21" s="368">
        <v>28.94</v>
      </c>
      <c r="F21" s="368">
        <v>0.15</v>
      </c>
      <c r="G21" s="369">
        <v>41.997</v>
      </c>
      <c r="H21" s="368">
        <v>0</v>
      </c>
      <c r="I21" s="368">
        <v>0</v>
      </c>
      <c r="J21" s="368">
        <v>0</v>
      </c>
      <c r="K21" s="368">
        <v>0</v>
      </c>
      <c r="L21" s="368">
        <v>0</v>
      </c>
      <c r="M21" s="368">
        <v>-1.9059999999999999</v>
      </c>
      <c r="N21" s="368">
        <v>34</v>
      </c>
      <c r="O21" s="368">
        <v>-0.38700000000000001</v>
      </c>
      <c r="P21" s="368">
        <v>-1.8</v>
      </c>
      <c r="Q21" s="368">
        <v>-4.8</v>
      </c>
      <c r="R21" s="370">
        <v>-0.99</v>
      </c>
      <c r="S21" s="368">
        <f>ABS(H21)</f>
        <v>0</v>
      </c>
      <c r="T21" s="368">
        <f>ABS(I21)</f>
        <v>0</v>
      </c>
      <c r="U21" s="368">
        <f>ABS(J21)</f>
        <v>0</v>
      </c>
      <c r="V21" s="368">
        <f>ABS(K21)</f>
        <v>0</v>
      </c>
      <c r="W21" s="368">
        <f>ABS(L21)</f>
        <v>0</v>
      </c>
      <c r="X21" s="368">
        <f>ABS(M21)</f>
        <v>1.9059999999999999</v>
      </c>
      <c r="Y21" s="368">
        <f>ABS(N21)</f>
        <v>34</v>
      </c>
      <c r="Z21" s="368">
        <f>ABS(O21)</f>
        <v>0.38700000000000001</v>
      </c>
      <c r="AA21" s="368">
        <f>ABS(P21)</f>
        <v>1.8</v>
      </c>
      <c r="AB21" s="368">
        <f>ABS(Q21)</f>
        <v>4.8</v>
      </c>
      <c r="AC21" s="371">
        <f>ABS(R21)</f>
        <v>0.99</v>
      </c>
      <c r="AD21" s="345" t="s">
        <v>228</v>
      </c>
      <c r="AE21" s="335" t="s">
        <v>212</v>
      </c>
      <c r="AF21" s="335"/>
      <c r="AG21" s="17" t="s">
        <v>225</v>
      </c>
      <c r="AH21" s="17" t="s">
        <v>226</v>
      </c>
      <c r="AI21" s="284">
        <f>Table5[[#This Row],[Column26]]</f>
        <v>1.8</v>
      </c>
      <c r="AJ21" s="284">
        <f>Table5[[#This Row],[Column27]]</f>
        <v>4.8</v>
      </c>
      <c r="AK21" s="282">
        <v>12</v>
      </c>
      <c r="AL21" s="282">
        <v>25</v>
      </c>
      <c r="AM21" s="284">
        <f>Table5[[#This Row],[Column314]]*Table5[[#This Row],[Column313]]</f>
        <v>8.64</v>
      </c>
      <c r="AN21" s="344">
        <v>1</v>
      </c>
      <c r="AO21" s="282">
        <v>120</v>
      </c>
      <c r="AP21" s="284">
        <f>Table5[[#This Row],[Column3133]]/Table5[[#This Row],[Column3134]]/Table5[[#This Row],[Column31332]]</f>
        <v>7.2000000000000008E-2</v>
      </c>
      <c r="AQ21" s="284"/>
      <c r="AR21" s="102">
        <v>5.2359999999999998</v>
      </c>
      <c r="AS21" s="102">
        <v>2.113</v>
      </c>
      <c r="AT21" s="284">
        <f>Table5[[#This Row],[Column31323]]*Table5[[#This Row],[Column31324]]</f>
        <v>11.063668</v>
      </c>
      <c r="AU21" s="284">
        <f>Table5[[#This Row],[Column31325]]/Table5[[#This Row],[Column31332]]/Table5[[#This Row],[Column3134]]</f>
        <v>9.2197233333333337E-2</v>
      </c>
      <c r="AV21" s="284"/>
      <c r="AW21" s="2" t="str">
        <f>IF(Table5[[#This Row],[Column15]]&gt;0,"A","B")</f>
        <v>B</v>
      </c>
      <c r="AX21" s="2">
        <f>VLOOKUP(Table5[[#This Row],[Column29]],'Old Version, Power Supplies'!AA$195:AC$212,2,FALSE)</f>
        <v>20</v>
      </c>
      <c r="AY21" s="279">
        <f>ABS(Table5[[#This Row],[Column3123]]/Table5[[#This Row],[Column314]])</f>
        <v>11.111111111111111</v>
      </c>
      <c r="AZ21" s="2">
        <f>VLOOKUP(Table5[[#This Row],[Column29]],'Old Version, Power Supplies'!AA$195:AC$212,3,FALSE)</f>
        <v>10</v>
      </c>
      <c r="BA21" s="279">
        <f>ABS(Table5[[#This Row],[Column31223]]/Table5[[#This Row],[Column313]])</f>
        <v>2.0833333333333335</v>
      </c>
      <c r="BB21" s="279" t="s">
        <v>229</v>
      </c>
    </row>
    <row r="22" spans="1:54" x14ac:dyDescent="0.25">
      <c r="A22" s="367">
        <v>17</v>
      </c>
      <c r="B22" s="367">
        <v>40</v>
      </c>
      <c r="C22" s="345" t="s">
        <v>230</v>
      </c>
      <c r="D22" s="368" t="s">
        <v>208</v>
      </c>
      <c r="E22" s="368">
        <v>29.861000000000001</v>
      </c>
      <c r="F22" s="368">
        <v>0.15</v>
      </c>
      <c r="G22" s="369">
        <v>41.997</v>
      </c>
      <c r="H22" s="368">
        <v>0</v>
      </c>
      <c r="I22" s="368">
        <v>0</v>
      </c>
      <c r="J22" s="368">
        <v>0</v>
      </c>
      <c r="K22" s="368">
        <v>0</v>
      </c>
      <c r="L22" s="368">
        <v>0</v>
      </c>
      <c r="M22" s="368">
        <v>0.42899999999999999</v>
      </c>
      <c r="N22" s="368">
        <v>34</v>
      </c>
      <c r="O22" s="368">
        <v>8.6999999999999994E-2</v>
      </c>
      <c r="P22" s="368">
        <v>0.4</v>
      </c>
      <c r="Q22" s="368">
        <v>1.1000000000000001</v>
      </c>
      <c r="R22" s="370">
        <v>0.22</v>
      </c>
      <c r="S22" s="368">
        <f>ABS(H22)</f>
        <v>0</v>
      </c>
      <c r="T22" s="368">
        <f>ABS(I22)</f>
        <v>0</v>
      </c>
      <c r="U22" s="368">
        <f>ABS(J22)</f>
        <v>0</v>
      </c>
      <c r="V22" s="368">
        <f>ABS(K22)</f>
        <v>0</v>
      </c>
      <c r="W22" s="368">
        <f>ABS(L22)</f>
        <v>0</v>
      </c>
      <c r="X22" s="368">
        <f>ABS(M22)</f>
        <v>0.42899999999999999</v>
      </c>
      <c r="Y22" s="368">
        <f>ABS(N22)</f>
        <v>34</v>
      </c>
      <c r="Z22" s="368">
        <f>ABS(O22)</f>
        <v>8.6999999999999994E-2</v>
      </c>
      <c r="AA22" s="368">
        <f>ABS(P22)</f>
        <v>0.4</v>
      </c>
      <c r="AB22" s="368">
        <f>ABS(Q22)</f>
        <v>1.1000000000000001</v>
      </c>
      <c r="AC22" s="371">
        <f>ABS(R22)</f>
        <v>0.22</v>
      </c>
      <c r="AD22" s="345" t="s">
        <v>230</v>
      </c>
      <c r="AE22" s="335" t="s">
        <v>128</v>
      </c>
      <c r="AF22" s="335" t="s">
        <v>231</v>
      </c>
      <c r="AG22" s="345" t="s">
        <v>130</v>
      </c>
      <c r="AH22" s="345" t="s">
        <v>131</v>
      </c>
      <c r="AI22" s="284">
        <f>Table5[[#This Row],[Column26]]</f>
        <v>0.4</v>
      </c>
      <c r="AJ22" s="284">
        <f>Table5[[#This Row],[Column27]]</f>
        <v>1.1000000000000001</v>
      </c>
      <c r="AK22" s="282">
        <v>12</v>
      </c>
      <c r="AL22" s="284"/>
      <c r="AM22" s="284">
        <f>Table5[[#This Row],[Column314]]*Table5[[#This Row],[Column313]]</f>
        <v>0.44000000000000006</v>
      </c>
      <c r="AN22" s="344">
        <v>1</v>
      </c>
      <c r="AO22" s="282">
        <v>120</v>
      </c>
      <c r="AP22" s="284">
        <f>Table5[[#This Row],[Column3133]]/Table5[[#This Row],[Column3134]]/Table5[[#This Row],[Column31332]]</f>
        <v>3.666666666666667E-3</v>
      </c>
      <c r="AQ22" s="284"/>
      <c r="AR22" s="102">
        <v>-0.36</v>
      </c>
      <c r="AS22" s="102">
        <v>-0.184</v>
      </c>
      <c r="AT22" s="284">
        <f>Table5[[#This Row],[Column31323]]*Table5[[#This Row],[Column31324]]</f>
        <v>6.6239999999999993E-2</v>
      </c>
      <c r="AU22" s="284">
        <f>Table5[[#This Row],[Column31325]]/Table5[[#This Row],[Column31332]]/Table5[[#This Row],[Column3134]]</f>
        <v>5.5199999999999997E-4</v>
      </c>
      <c r="AV22" s="284"/>
      <c r="AW22" s="2" t="str">
        <f>IF(Table5[[#This Row],[Column15]]&gt;0,"A","B")</f>
        <v>A</v>
      </c>
      <c r="AX22" s="2">
        <f>VLOOKUP(Table5[[#This Row],[Column29]],'Old Version, Power Supplies'!AA$195:AC$212,2,FALSE)</f>
        <v>8</v>
      </c>
      <c r="AY22" s="279">
        <f>ABS(Table5[[#This Row],[Column3123]]/Table5[[#This Row],[Column314]])</f>
        <v>20</v>
      </c>
      <c r="AZ22" s="2">
        <f>VLOOKUP(Table5[[#This Row],[Column29]],'Old Version, Power Supplies'!AA$195:AC$212,3,FALSE)</f>
        <v>3</v>
      </c>
      <c r="BA22" s="279">
        <f>ABS(Table5[[#This Row],[Column31223]]/Table5[[#This Row],[Column313]])</f>
        <v>2.7272727272727271</v>
      </c>
      <c r="BB22" s="279" t="s">
        <v>232</v>
      </c>
    </row>
    <row r="23" spans="1:54" x14ac:dyDescent="0.25">
      <c r="A23" s="367">
        <v>18</v>
      </c>
      <c r="B23" s="484">
        <v>21</v>
      </c>
      <c r="C23" s="345" t="s">
        <v>166</v>
      </c>
      <c r="D23" s="368" t="s">
        <v>167</v>
      </c>
      <c r="E23" s="368">
        <v>23.756</v>
      </c>
      <c r="F23" s="368">
        <v>4.4999999999999998E-2</v>
      </c>
      <c r="G23" s="369">
        <v>41.997</v>
      </c>
      <c r="H23" s="368">
        <v>0</v>
      </c>
      <c r="I23" s="368">
        <v>0</v>
      </c>
      <c r="J23" s="368">
        <v>0</v>
      </c>
      <c r="K23" s="368">
        <v>0</v>
      </c>
      <c r="L23" s="368">
        <v>0</v>
      </c>
      <c r="M23" s="368">
        <v>0</v>
      </c>
      <c r="N23" s="368">
        <v>0</v>
      </c>
      <c r="O23" s="368">
        <v>0</v>
      </c>
      <c r="P23" s="368">
        <v>0</v>
      </c>
      <c r="Q23" s="368">
        <v>0</v>
      </c>
      <c r="R23" s="370">
        <v>0</v>
      </c>
      <c r="S23" s="368">
        <f>ABS(H23)</f>
        <v>0</v>
      </c>
      <c r="T23" s="368">
        <f>ABS(I23)</f>
        <v>0</v>
      </c>
      <c r="U23" s="368">
        <f>ABS(J23)</f>
        <v>0</v>
      </c>
      <c r="V23" s="368">
        <f>ABS(K23)</f>
        <v>0</v>
      </c>
      <c r="W23" s="368">
        <f>ABS(L23)</f>
        <v>0</v>
      </c>
      <c r="X23" s="368">
        <f>ABS(M23)</f>
        <v>0</v>
      </c>
      <c r="Y23" s="368">
        <f>ABS(N23)</f>
        <v>0</v>
      </c>
      <c r="Z23" s="368">
        <f>ABS(O23)</f>
        <v>0</v>
      </c>
      <c r="AA23" s="368">
        <f>ABS(P23)</f>
        <v>0</v>
      </c>
      <c r="AB23" s="368">
        <f>ABS(Q23)</f>
        <v>0</v>
      </c>
      <c r="AC23" s="371">
        <f>ABS(R23)</f>
        <v>0</v>
      </c>
      <c r="AD23" s="345" t="s">
        <v>166</v>
      </c>
      <c r="AE23" s="335" t="s">
        <v>128</v>
      </c>
      <c r="AF23" s="335" t="s">
        <v>168</v>
      </c>
      <c r="AG23" s="345" t="s">
        <v>130</v>
      </c>
      <c r="AH23" s="478" t="s">
        <v>131</v>
      </c>
      <c r="AI23" s="284">
        <v>0.01</v>
      </c>
      <c r="AJ23" s="284">
        <v>0.01</v>
      </c>
      <c r="AK23" s="282">
        <v>12</v>
      </c>
      <c r="AL23" s="284"/>
      <c r="AM23" s="284">
        <f>Table5[[#This Row],[Column314]]*Table5[[#This Row],[Column313]]</f>
        <v>1E-4</v>
      </c>
      <c r="AN23" s="344">
        <v>1</v>
      </c>
      <c r="AO23" s="282">
        <v>120</v>
      </c>
      <c r="AP23" s="282">
        <f>Table5[[#This Row],[Column3133]]/Table5[[#This Row],[Column3134]]/Table5[[#This Row],[Column31332]]</f>
        <v>8.3333333333333333E-7</v>
      </c>
      <c r="AQ23" s="282"/>
      <c r="AR23">
        <v>0.19900000000000001</v>
      </c>
      <c r="AS23">
        <v>5.6000000000000001E-2</v>
      </c>
      <c r="AT23" s="282">
        <f>Table5[[#This Row],[Column31323]]*Table5[[#This Row],[Column31324]]</f>
        <v>1.1144000000000001E-2</v>
      </c>
      <c r="AU23" s="282">
        <f>Table5[[#This Row],[Column31325]]/Table5[[#This Row],[Column31332]]/Table5[[#This Row],[Column3134]]</f>
        <v>9.286666666666667E-5</v>
      </c>
      <c r="AV23" s="282"/>
      <c r="AW23" s="2"/>
      <c r="AX23" s="2">
        <f>VLOOKUP(Table5[[#This Row],[Column29]],'Old Version, Power Supplies'!AA$195:AC$212,2,FALSE)</f>
        <v>8</v>
      </c>
      <c r="AY23" s="279">
        <f>ABS(Table5[[#This Row],[Column3123]]/Table5[[#This Row],[Column314]])</f>
        <v>800</v>
      </c>
      <c r="AZ23" s="2">
        <f>VLOOKUP(Table5[[#This Row],[Column29]],'Old Version, Power Supplies'!AA$195:AC$212,3,FALSE)</f>
        <v>3</v>
      </c>
      <c r="BA23" s="279">
        <f>ABS(Table5[[#This Row],[Column31223]]/Table5[[#This Row],[Column313]])</f>
        <v>300</v>
      </c>
      <c r="BB23" s="279" t="s">
        <v>169</v>
      </c>
    </row>
    <row r="24" spans="1:54" x14ac:dyDescent="0.25">
      <c r="A24" s="367">
        <v>19</v>
      </c>
      <c r="B24" s="367">
        <v>22</v>
      </c>
      <c r="C24" s="345" t="s">
        <v>170</v>
      </c>
      <c r="D24" s="368" t="s">
        <v>167</v>
      </c>
      <c r="E24" s="368">
        <v>25.016999999999999</v>
      </c>
      <c r="F24" s="368">
        <v>4.4999999999999998E-2</v>
      </c>
      <c r="G24" s="369">
        <v>41.997</v>
      </c>
      <c r="H24" s="368">
        <v>0</v>
      </c>
      <c r="I24" s="368">
        <v>0</v>
      </c>
      <c r="J24" s="368">
        <v>0</v>
      </c>
      <c r="K24" s="368">
        <v>0</v>
      </c>
      <c r="L24" s="368">
        <v>0</v>
      </c>
      <c r="M24" s="368">
        <v>0</v>
      </c>
      <c r="N24" s="368">
        <v>0</v>
      </c>
      <c r="O24" s="368">
        <v>0</v>
      </c>
      <c r="P24" s="368">
        <v>0</v>
      </c>
      <c r="Q24" s="368">
        <v>0</v>
      </c>
      <c r="R24" s="370">
        <v>0</v>
      </c>
      <c r="S24" s="368">
        <f>ABS(H24)</f>
        <v>0</v>
      </c>
      <c r="T24" s="368">
        <f>ABS(I24)</f>
        <v>0</v>
      </c>
      <c r="U24" s="368">
        <f>ABS(J24)</f>
        <v>0</v>
      </c>
      <c r="V24" s="368">
        <f>ABS(K24)</f>
        <v>0</v>
      </c>
      <c r="W24" s="368">
        <f>ABS(L24)</f>
        <v>0</v>
      </c>
      <c r="X24" s="368">
        <f>ABS(M24)</f>
        <v>0</v>
      </c>
      <c r="Y24" s="368">
        <f>ABS(N24)</f>
        <v>0</v>
      </c>
      <c r="Z24" s="368">
        <f>ABS(O24)</f>
        <v>0</v>
      </c>
      <c r="AA24" s="368">
        <f>ABS(P24)</f>
        <v>0</v>
      </c>
      <c r="AB24" s="368">
        <f>ABS(Q24)</f>
        <v>0</v>
      </c>
      <c r="AC24" s="371">
        <f>ABS(R24)</f>
        <v>0</v>
      </c>
      <c r="AD24" s="345" t="s">
        <v>170</v>
      </c>
      <c r="AE24" s="335" t="s">
        <v>128</v>
      </c>
      <c r="AF24" s="335" t="s">
        <v>171</v>
      </c>
      <c r="AG24" s="345" t="s">
        <v>130</v>
      </c>
      <c r="AH24" s="478" t="s">
        <v>131</v>
      </c>
      <c r="AI24" s="284">
        <v>0.01</v>
      </c>
      <c r="AJ24" s="284">
        <v>0.01</v>
      </c>
      <c r="AK24" s="282">
        <v>12</v>
      </c>
      <c r="AL24" s="284"/>
      <c r="AM24" s="284">
        <f>Table5[[#This Row],[Column314]]*Table5[[#This Row],[Column313]]</f>
        <v>1E-4</v>
      </c>
      <c r="AN24" s="344">
        <v>1</v>
      </c>
      <c r="AO24" s="282">
        <v>120</v>
      </c>
      <c r="AP24" s="282">
        <f>Table5[[#This Row],[Column3133]]/Table5[[#This Row],[Column3134]]/Table5[[#This Row],[Column31332]]</f>
        <v>8.3333333333333333E-7</v>
      </c>
      <c r="AQ24" s="282"/>
      <c r="AR24">
        <v>5.8999999999999997E-2</v>
      </c>
      <c r="AS24">
        <v>1.4E-2</v>
      </c>
      <c r="AT24" s="282">
        <f>Table5[[#This Row],[Column31323]]*Table5[[#This Row],[Column31324]]</f>
        <v>8.2600000000000002E-4</v>
      </c>
      <c r="AU24" s="282">
        <f>Table5[[#This Row],[Column31325]]/Table5[[#This Row],[Column31332]]/Table5[[#This Row],[Column3134]]</f>
        <v>6.8833333333333332E-6</v>
      </c>
      <c r="AV24" s="282"/>
      <c r="AW24" s="2"/>
      <c r="AX24" s="2">
        <f>VLOOKUP(Table5[[#This Row],[Column29]],'Old Version, Power Supplies'!AA$195:AC$212,2,FALSE)</f>
        <v>8</v>
      </c>
      <c r="AY24" s="279">
        <f>ABS(Table5[[#This Row],[Column3123]]/Table5[[#This Row],[Column314]])</f>
        <v>800</v>
      </c>
      <c r="AZ24" s="2">
        <f>VLOOKUP(Table5[[#This Row],[Column29]],'Old Version, Power Supplies'!AA$195:AC$212,3,FALSE)</f>
        <v>3</v>
      </c>
      <c r="BA24" s="279">
        <f>ABS(Table5[[#This Row],[Column31223]]/Table5[[#This Row],[Column313]])</f>
        <v>300</v>
      </c>
      <c r="BB24" s="279" t="s">
        <v>172</v>
      </c>
    </row>
    <row r="25" spans="1:54" x14ac:dyDescent="0.25">
      <c r="A25" s="367">
        <v>20</v>
      </c>
      <c r="B25" s="367">
        <v>23</v>
      </c>
      <c r="C25" s="345" t="s">
        <v>173</v>
      </c>
      <c r="D25" s="368" t="s">
        <v>167</v>
      </c>
      <c r="E25" s="368">
        <v>28.751000000000001</v>
      </c>
      <c r="F25" s="368">
        <v>4.4999999999999998E-2</v>
      </c>
      <c r="G25" s="369">
        <v>41.997</v>
      </c>
      <c r="H25" s="368">
        <v>0</v>
      </c>
      <c r="I25" s="368">
        <v>0</v>
      </c>
      <c r="J25" s="368">
        <v>0</v>
      </c>
      <c r="K25" s="368">
        <v>0</v>
      </c>
      <c r="L25" s="368">
        <v>0</v>
      </c>
      <c r="M25" s="368">
        <v>0</v>
      </c>
      <c r="N25" s="368">
        <v>0</v>
      </c>
      <c r="O25" s="368">
        <v>0</v>
      </c>
      <c r="P25" s="368">
        <v>0</v>
      </c>
      <c r="Q25" s="368">
        <v>0</v>
      </c>
      <c r="R25" s="370">
        <v>0</v>
      </c>
      <c r="S25" s="368">
        <f>ABS(H25)</f>
        <v>0</v>
      </c>
      <c r="T25" s="368">
        <f>ABS(I25)</f>
        <v>0</v>
      </c>
      <c r="U25" s="368">
        <f>ABS(J25)</f>
        <v>0</v>
      </c>
      <c r="V25" s="368">
        <f>ABS(K25)</f>
        <v>0</v>
      </c>
      <c r="W25" s="368">
        <f>ABS(L25)</f>
        <v>0</v>
      </c>
      <c r="X25" s="368">
        <f>ABS(M25)</f>
        <v>0</v>
      </c>
      <c r="Y25" s="368">
        <f>ABS(N25)</f>
        <v>0</v>
      </c>
      <c r="Z25" s="368">
        <f>ABS(O25)</f>
        <v>0</v>
      </c>
      <c r="AA25" s="368">
        <f>ABS(P25)</f>
        <v>0</v>
      </c>
      <c r="AB25" s="368">
        <f>ABS(Q25)</f>
        <v>0</v>
      </c>
      <c r="AC25" s="371">
        <f>ABS(R25)</f>
        <v>0</v>
      </c>
      <c r="AD25" s="345" t="s">
        <v>173</v>
      </c>
      <c r="AE25" s="335" t="s">
        <v>128</v>
      </c>
      <c r="AF25" s="335" t="s">
        <v>174</v>
      </c>
      <c r="AG25" s="345" t="s">
        <v>130</v>
      </c>
      <c r="AH25" s="478" t="s">
        <v>131</v>
      </c>
      <c r="AI25" s="284">
        <v>0.01</v>
      </c>
      <c r="AJ25" s="284">
        <v>0.01</v>
      </c>
      <c r="AK25" s="282">
        <v>12</v>
      </c>
      <c r="AL25" s="284"/>
      <c r="AM25" s="284">
        <f>Table5[[#This Row],[Column314]]*Table5[[#This Row],[Column313]]</f>
        <v>1E-4</v>
      </c>
      <c r="AN25" s="344">
        <v>1</v>
      </c>
      <c r="AO25" s="282">
        <v>120</v>
      </c>
      <c r="AP25" s="282">
        <f>Table5[[#This Row],[Column3133]]/Table5[[#This Row],[Column3134]]/Table5[[#This Row],[Column31332]]</f>
        <v>8.3333333333333333E-7</v>
      </c>
      <c r="AQ25" s="282"/>
      <c r="AR25">
        <v>-0.35</v>
      </c>
      <c r="AS25">
        <v>-0.08</v>
      </c>
      <c r="AT25" s="282">
        <f>Table5[[#This Row],[Column31323]]*Table5[[#This Row],[Column31324]]</f>
        <v>2.7999999999999997E-2</v>
      </c>
      <c r="AU25" s="282">
        <f>Table5[[#This Row],[Column31325]]/Table5[[#This Row],[Column31332]]/Table5[[#This Row],[Column3134]]</f>
        <v>2.333333333333333E-4</v>
      </c>
      <c r="AV25" s="282"/>
      <c r="AW25" s="2"/>
      <c r="AX25" s="2">
        <f>VLOOKUP(Table5[[#This Row],[Column29]],'Old Version, Power Supplies'!AA$195:AC$212,2,FALSE)</f>
        <v>8</v>
      </c>
      <c r="AY25" s="279">
        <f>ABS(Table5[[#This Row],[Column3123]]/Table5[[#This Row],[Column314]])</f>
        <v>800</v>
      </c>
      <c r="AZ25" s="2">
        <f>VLOOKUP(Table5[[#This Row],[Column29]],'Old Version, Power Supplies'!AA$195:AC$212,3,FALSE)</f>
        <v>3</v>
      </c>
      <c r="BA25" s="279">
        <f>ABS(Table5[[#This Row],[Column31223]]/Table5[[#This Row],[Column313]])</f>
        <v>300</v>
      </c>
      <c r="BB25" s="279" t="s">
        <v>175</v>
      </c>
    </row>
    <row r="26" spans="1:54" x14ac:dyDescent="0.25">
      <c r="A26" s="367">
        <v>21</v>
      </c>
      <c r="B26" s="484">
        <v>24</v>
      </c>
      <c r="C26" s="368" t="s">
        <v>176</v>
      </c>
      <c r="D26" s="368" t="s">
        <v>167</v>
      </c>
      <c r="E26" s="368">
        <v>29.681999999999999</v>
      </c>
      <c r="F26" s="368">
        <v>4.4999999999999998E-2</v>
      </c>
      <c r="G26" s="369">
        <v>41.997</v>
      </c>
      <c r="H26" s="368">
        <v>0</v>
      </c>
      <c r="I26" s="368">
        <v>0</v>
      </c>
      <c r="J26" s="368">
        <v>0</v>
      </c>
      <c r="K26" s="368">
        <v>0</v>
      </c>
      <c r="L26" s="368">
        <v>0</v>
      </c>
      <c r="M26" s="368">
        <v>0</v>
      </c>
      <c r="N26" s="368">
        <v>0</v>
      </c>
      <c r="O26" s="368">
        <v>0</v>
      </c>
      <c r="P26" s="368">
        <v>0</v>
      </c>
      <c r="Q26" s="368">
        <v>0</v>
      </c>
      <c r="R26" s="370">
        <v>0</v>
      </c>
      <c r="S26" s="368">
        <f>ABS(H26)</f>
        <v>0</v>
      </c>
      <c r="T26" s="368">
        <f>ABS(I26)</f>
        <v>0</v>
      </c>
      <c r="U26" s="368">
        <f>ABS(J26)</f>
        <v>0</v>
      </c>
      <c r="V26" s="368">
        <f>ABS(K26)</f>
        <v>0</v>
      </c>
      <c r="W26" s="368">
        <f>ABS(L26)</f>
        <v>0</v>
      </c>
      <c r="X26" s="368">
        <f>ABS(M26)</f>
        <v>0</v>
      </c>
      <c r="Y26" s="368">
        <f>ABS(N26)</f>
        <v>0</v>
      </c>
      <c r="Z26" s="368">
        <f>ABS(O26)</f>
        <v>0</v>
      </c>
      <c r="AA26" s="368">
        <f>ABS(P26)</f>
        <v>0</v>
      </c>
      <c r="AB26" s="368">
        <f>ABS(Q26)</f>
        <v>0</v>
      </c>
      <c r="AC26" s="371">
        <f>ABS(R26)</f>
        <v>0</v>
      </c>
      <c r="AD26" s="345" t="s">
        <v>176</v>
      </c>
      <c r="AE26" s="335" t="s">
        <v>128</v>
      </c>
      <c r="AF26" s="335" t="s">
        <v>177</v>
      </c>
      <c r="AG26" s="345" t="s">
        <v>130</v>
      </c>
      <c r="AH26" s="478" t="s">
        <v>131</v>
      </c>
      <c r="AI26" s="284">
        <v>0.01</v>
      </c>
      <c r="AJ26" s="284">
        <v>0.01</v>
      </c>
      <c r="AK26" s="282">
        <v>12</v>
      </c>
      <c r="AL26" s="284"/>
      <c r="AM26" s="284">
        <f>Table5[[#This Row],[Column314]]*Table5[[#This Row],[Column313]]</f>
        <v>1E-4</v>
      </c>
      <c r="AN26" s="344">
        <v>1</v>
      </c>
      <c r="AO26" s="282">
        <v>120</v>
      </c>
      <c r="AP26" s="282">
        <f>Table5[[#This Row],[Column3133]]/Table5[[#This Row],[Column3134]]/Table5[[#This Row],[Column31332]]</f>
        <v>8.3333333333333333E-7</v>
      </c>
      <c r="AQ26" s="282"/>
      <c r="AR26">
        <v>0.6</v>
      </c>
      <c r="AS26">
        <v>0.13800000000000001</v>
      </c>
      <c r="AT26" s="282">
        <f>Table5[[#This Row],[Column31323]]*Table5[[#This Row],[Column31324]]</f>
        <v>8.2799999999999999E-2</v>
      </c>
      <c r="AU26" s="282">
        <f>Table5[[#This Row],[Column31325]]/Table5[[#This Row],[Column31332]]/Table5[[#This Row],[Column3134]]</f>
        <v>6.8999999999999997E-4</v>
      </c>
      <c r="AV26" s="282"/>
      <c r="AW26" s="2"/>
      <c r="AX26" s="2">
        <f>VLOOKUP(Table5[[#This Row],[Column29]],'Old Version, Power Supplies'!AA$195:AC$212,2,FALSE)</f>
        <v>8</v>
      </c>
      <c r="AY26" s="279">
        <f>ABS(Table5[[#This Row],[Column3123]]/Table5[[#This Row],[Column314]])</f>
        <v>800</v>
      </c>
      <c r="AZ26" s="2">
        <f>VLOOKUP(Table5[[#This Row],[Column29]],'Old Version, Power Supplies'!AA$195:AC$212,3,FALSE)</f>
        <v>3</v>
      </c>
      <c r="BA26" s="279">
        <f>ABS(Table5[[#This Row],[Column31223]]/Table5[[#This Row],[Column313]])</f>
        <v>300</v>
      </c>
      <c r="BB26" s="279" t="s">
        <v>178</v>
      </c>
    </row>
    <row r="27" spans="1:54" x14ac:dyDescent="0.25">
      <c r="A27" s="367">
        <v>22</v>
      </c>
      <c r="B27" s="484">
        <v>45</v>
      </c>
      <c r="C27" s="368" t="s">
        <v>244</v>
      </c>
      <c r="D27" s="368" t="s">
        <v>245</v>
      </c>
      <c r="E27" s="368">
        <v>102.675</v>
      </c>
      <c r="F27" s="368">
        <v>0.18</v>
      </c>
      <c r="G27" s="369">
        <v>77.998000000000005</v>
      </c>
      <c r="H27" s="368">
        <v>-0.1628</v>
      </c>
      <c r="I27" s="368">
        <v>-3.3500000000000002E-2</v>
      </c>
      <c r="J27" s="368">
        <v>7.391</v>
      </c>
      <c r="K27" s="368">
        <v>1.3979999999999999</v>
      </c>
      <c r="L27" s="368">
        <v>0.28999999999999998</v>
      </c>
      <c r="M27" s="368">
        <v>0</v>
      </c>
      <c r="N27" s="368">
        <v>0.28000000000000003</v>
      </c>
      <c r="O27" s="368">
        <v>-2.105</v>
      </c>
      <c r="P27" s="368">
        <v>-1.8</v>
      </c>
      <c r="Q27" s="368">
        <v>-263.10000000000002</v>
      </c>
      <c r="R27" s="370">
        <v>-8.27</v>
      </c>
      <c r="S27" s="368">
        <f>ABS(H27)</f>
        <v>0.1628</v>
      </c>
      <c r="T27" s="368">
        <f>ABS(I27)</f>
        <v>3.3500000000000002E-2</v>
      </c>
      <c r="U27" s="368">
        <f>ABS(J27)</f>
        <v>7.391</v>
      </c>
      <c r="V27" s="368">
        <f>ABS(K27)</f>
        <v>1.3979999999999999</v>
      </c>
      <c r="W27" s="368">
        <f>ABS(L27)</f>
        <v>0.28999999999999998</v>
      </c>
      <c r="X27" s="368">
        <f>ABS(M27)</f>
        <v>0</v>
      </c>
      <c r="Y27" s="368">
        <f>ABS(N27)</f>
        <v>0.28000000000000003</v>
      </c>
      <c r="Z27" s="368">
        <f>ABS(O27)</f>
        <v>2.105</v>
      </c>
      <c r="AA27" s="368">
        <f>ABS(P27)</f>
        <v>1.8</v>
      </c>
      <c r="AB27" s="368">
        <f>ABS(Q27)</f>
        <v>263.10000000000002</v>
      </c>
      <c r="AC27" s="371">
        <f>ABS(R27)</f>
        <v>8.27</v>
      </c>
      <c r="AD27" s="345" t="s">
        <v>244</v>
      </c>
      <c r="AE27" s="335" t="s">
        <v>246</v>
      </c>
      <c r="AF27" s="335"/>
      <c r="AG27" s="17" t="s">
        <v>182</v>
      </c>
      <c r="AH27" s="345" t="s">
        <v>183</v>
      </c>
      <c r="AI27" s="284">
        <f>Table5[[#This Row],[Column26]]</f>
        <v>1.8</v>
      </c>
      <c r="AJ27" s="282">
        <f>Table5[[#This Row],[Column27]]</f>
        <v>263.10000000000002</v>
      </c>
      <c r="AK27" s="346" t="s">
        <v>247</v>
      </c>
      <c r="AL27" s="282">
        <v>400</v>
      </c>
      <c r="AM27" s="282">
        <f>Table5[[#This Row],[Column314]]*Table5[[#This Row],[Column313]]</f>
        <v>473.58000000000004</v>
      </c>
      <c r="AN27" s="344">
        <v>1.73</v>
      </c>
      <c r="AO27" s="282">
        <v>208</v>
      </c>
      <c r="AP27" s="282">
        <f>Table5[[#This Row],[Column3133]]/Table5[[#This Row],[Column3134]]/Table5[[#This Row],[Column31332]]</f>
        <v>1.3160849266340597</v>
      </c>
      <c r="AQ27" s="282"/>
      <c r="AR27">
        <v>251.29</v>
      </c>
      <c r="AS27">
        <v>2.7850000000000001</v>
      </c>
      <c r="AT27" s="282">
        <f>Table5[[#This Row],[Column31323]]*Table5[[#This Row],[Column31324]]</f>
        <v>699.84265000000005</v>
      </c>
      <c r="AU27" s="282">
        <f>Table5[[#This Row],[Column31325]]/Table5[[#This Row],[Column31332]]/Table5[[#This Row],[Column3134]]</f>
        <v>1.9448717485549134</v>
      </c>
      <c r="AV27" s="282"/>
      <c r="AW27" s="2" t="str">
        <f>IF(Table5[[#This Row],[Column15]]&lt;0,"A","B")</f>
        <v>A</v>
      </c>
      <c r="AX27" s="2">
        <f>VLOOKUP(Table5[[#This Row],[Column29]],'Old Version, Power Supplies'!AA$195:AC$212,2,FALSE)</f>
        <v>8</v>
      </c>
      <c r="AY27" s="279">
        <f>ABS(Table5[[#This Row],[Column3123]]/Table5[[#This Row],[Column314]])</f>
        <v>4.4444444444444446</v>
      </c>
      <c r="AZ27" s="2">
        <f>VLOOKUP(Table5[[#This Row],[Column29]],'Old Version, Power Supplies'!AA$195:AC$212,3,FALSE)</f>
        <v>300</v>
      </c>
      <c r="BA27" s="279">
        <f>ABS(Table5[[#This Row],[Column31223]]/Table5[[#This Row],[Column313]])</f>
        <v>1.1402508551881414</v>
      </c>
      <c r="BB27" s="279" t="s">
        <v>248</v>
      </c>
    </row>
    <row r="28" spans="1:54" x14ac:dyDescent="0.25">
      <c r="A28" s="367">
        <v>23</v>
      </c>
      <c r="B28" s="367">
        <v>46</v>
      </c>
      <c r="C28" s="368" t="s">
        <v>249</v>
      </c>
      <c r="D28" s="368" t="s">
        <v>104</v>
      </c>
      <c r="E28" s="368">
        <v>103.125</v>
      </c>
      <c r="F28" s="368">
        <v>0.1</v>
      </c>
      <c r="G28" s="369">
        <v>77.998000000000005</v>
      </c>
      <c r="H28" s="368">
        <v>-7.1099999999999997E-2</v>
      </c>
      <c r="I28" s="368">
        <v>-9.1000000000000004E-3</v>
      </c>
      <c r="J28" s="368">
        <v>2.0049999999999999</v>
      </c>
      <c r="K28" s="368">
        <v>2.8650000000000002</v>
      </c>
      <c r="L28" s="368">
        <v>4.3999999999999997E-2</v>
      </c>
      <c r="M28" s="368">
        <v>0</v>
      </c>
      <c r="N28" s="368">
        <v>230</v>
      </c>
      <c r="O28" s="368">
        <v>-1.0840000000000001</v>
      </c>
      <c r="P28" s="368">
        <v>-2.5</v>
      </c>
      <c r="Q28" s="368">
        <v>-3.2</v>
      </c>
      <c r="R28" s="370">
        <v>-0.61</v>
      </c>
      <c r="S28" s="368">
        <f>ABS(H28)</f>
        <v>7.1099999999999997E-2</v>
      </c>
      <c r="T28" s="368">
        <f>ABS(I28)</f>
        <v>9.1000000000000004E-3</v>
      </c>
      <c r="U28" s="368">
        <f>ABS(J28)</f>
        <v>2.0049999999999999</v>
      </c>
      <c r="V28" s="368">
        <f>ABS(K28)</f>
        <v>2.8650000000000002</v>
      </c>
      <c r="W28" s="368">
        <f>ABS(L28)</f>
        <v>4.3999999999999997E-2</v>
      </c>
      <c r="X28" s="368">
        <f>ABS(M28)</f>
        <v>0</v>
      </c>
      <c r="Y28" s="368">
        <f>ABS(N28)</f>
        <v>230</v>
      </c>
      <c r="Z28" s="368">
        <f>ABS(O28)</f>
        <v>1.0840000000000001</v>
      </c>
      <c r="AA28" s="368">
        <f>ABS(P28)</f>
        <v>2.5</v>
      </c>
      <c r="AB28" s="368">
        <f>ABS(Q28)</f>
        <v>3.2</v>
      </c>
      <c r="AC28" s="371">
        <f>ABS(R28)</f>
        <v>0.61</v>
      </c>
      <c r="AD28" s="345" t="s">
        <v>249</v>
      </c>
      <c r="AE28" s="335" t="s">
        <v>212</v>
      </c>
      <c r="AF28" s="335"/>
      <c r="AG28" s="345" t="s">
        <v>107</v>
      </c>
      <c r="AH28" s="345" t="s">
        <v>108</v>
      </c>
      <c r="AI28" s="284">
        <f>Table5[[#This Row],[Column26]]</f>
        <v>2.5</v>
      </c>
      <c r="AJ28" s="284">
        <f>Table5[[#This Row],[Column27]]</f>
        <v>3.2</v>
      </c>
      <c r="AK28" s="282">
        <v>12</v>
      </c>
      <c r="AL28" s="282">
        <v>25</v>
      </c>
      <c r="AM28" s="284">
        <f>Table5[[#This Row],[Column314]]*Table5[[#This Row],[Column313]]</f>
        <v>8</v>
      </c>
      <c r="AN28" s="344">
        <v>1</v>
      </c>
      <c r="AO28" s="282">
        <v>208</v>
      </c>
      <c r="AP28" s="284">
        <f>Table5[[#This Row],[Column3133]]/Table5[[#This Row],[Column3134]]/Table5[[#This Row],[Column31332]]</f>
        <v>3.8461538461538464E-2</v>
      </c>
      <c r="AQ28" s="284"/>
      <c r="AR28" s="102">
        <v>6.625</v>
      </c>
      <c r="AS28" s="102">
        <v>5.59</v>
      </c>
      <c r="AT28" s="284">
        <f>Table5[[#This Row],[Column31323]]*Table5[[#This Row],[Column31324]]</f>
        <v>37.033749999999998</v>
      </c>
      <c r="AU28" s="284">
        <f>Table5[[#This Row],[Column31325]]/Table5[[#This Row],[Column31332]]/Table5[[#This Row],[Column3134]]</f>
        <v>0.17804687499999999</v>
      </c>
      <c r="AV28" s="284">
        <v>0</v>
      </c>
      <c r="AW28" s="2" t="str">
        <f>IF(Table5[[#This Row],[Column15]]&lt;0,"A","B")</f>
        <v>A</v>
      </c>
      <c r="AX28" s="2">
        <f>VLOOKUP(Table5[[#This Row],[Column29]],'Old Version, Power Supplies'!AA$195:AC$212,2,FALSE)</f>
        <v>20</v>
      </c>
      <c r="AY28" s="279">
        <f>ABS(Table5[[#This Row],[Column3123]]/Table5[[#This Row],[Column314]])</f>
        <v>8</v>
      </c>
      <c r="AZ28" s="2">
        <f>VLOOKUP(Table5[[#This Row],[Column29]],'Old Version, Power Supplies'!AA$195:AC$212,3,FALSE)</f>
        <v>10</v>
      </c>
      <c r="BA28" s="279">
        <f>ABS(Table5[[#This Row],[Column31223]]/Table5[[#This Row],[Column313]])</f>
        <v>3.125</v>
      </c>
      <c r="BB28" s="279" t="s">
        <v>250</v>
      </c>
    </row>
    <row r="29" spans="1:54" x14ac:dyDescent="0.25">
      <c r="A29" s="367">
        <v>24</v>
      </c>
      <c r="B29" s="367">
        <v>47</v>
      </c>
      <c r="C29" s="368" t="s">
        <v>251</v>
      </c>
      <c r="D29" s="368" t="s">
        <v>186</v>
      </c>
      <c r="E29" s="368">
        <v>103.76900000000001</v>
      </c>
      <c r="F29" s="368">
        <v>0.16</v>
      </c>
      <c r="G29" s="369">
        <v>77.998000000000005</v>
      </c>
      <c r="H29" s="368">
        <v>0.4088</v>
      </c>
      <c r="I29" s="368">
        <v>8.1900000000000001E-2</v>
      </c>
      <c r="J29" s="368">
        <v>-18.047999999999998</v>
      </c>
      <c r="K29" s="368">
        <v>-0.50800000000000001</v>
      </c>
      <c r="L29" s="368">
        <v>-0.629</v>
      </c>
      <c r="M29" s="368">
        <v>0</v>
      </c>
      <c r="N29" s="368">
        <v>9.1</v>
      </c>
      <c r="O29" s="368">
        <v>6.0919999999999996</v>
      </c>
      <c r="P29" s="368">
        <v>6.6</v>
      </c>
      <c r="Q29" s="368">
        <v>117.1</v>
      </c>
      <c r="R29" s="370">
        <v>5.07</v>
      </c>
      <c r="S29" s="368">
        <f>ABS(H29)</f>
        <v>0.4088</v>
      </c>
      <c r="T29" s="368">
        <f>ABS(I29)</f>
        <v>8.1900000000000001E-2</v>
      </c>
      <c r="U29" s="368">
        <f>ABS(J29)</f>
        <v>18.047999999999998</v>
      </c>
      <c r="V29" s="368">
        <f>ABS(K29)</f>
        <v>0.50800000000000001</v>
      </c>
      <c r="W29" s="368">
        <f>ABS(L29)</f>
        <v>0.629</v>
      </c>
      <c r="X29" s="368">
        <f>ABS(M29)</f>
        <v>0</v>
      </c>
      <c r="Y29" s="368">
        <f>ABS(N29)</f>
        <v>9.1</v>
      </c>
      <c r="Z29" s="368">
        <f>ABS(O29)</f>
        <v>6.0919999999999996</v>
      </c>
      <c r="AA29" s="368">
        <f>ABS(P29)</f>
        <v>6.6</v>
      </c>
      <c r="AB29" s="368">
        <f>ABS(Q29)</f>
        <v>117.1</v>
      </c>
      <c r="AC29" s="371">
        <f>ABS(R29)</f>
        <v>5.07</v>
      </c>
      <c r="AD29" s="345" t="s">
        <v>251</v>
      </c>
      <c r="AE29" s="335" t="s">
        <v>252</v>
      </c>
      <c r="AF29" s="335"/>
      <c r="AG29" s="341" t="s">
        <v>213</v>
      </c>
      <c r="AH29" s="1" t="s">
        <v>253</v>
      </c>
      <c r="AI29" s="284">
        <f>Table5[[#This Row],[Column26]]</f>
        <v>6.6</v>
      </c>
      <c r="AJ29" s="282">
        <f>Table5[[#This Row],[Column27]]</f>
        <v>117.1</v>
      </c>
      <c r="AK29" s="282">
        <v>2</v>
      </c>
      <c r="AL29" s="282">
        <v>150</v>
      </c>
      <c r="AM29" s="282">
        <f>Table5[[#This Row],[Column314]]*Table5[[#This Row],[Column313]]</f>
        <v>772.8599999999999</v>
      </c>
      <c r="AN29" s="344">
        <v>1</v>
      </c>
      <c r="AO29" s="282">
        <v>208</v>
      </c>
      <c r="AP29" s="282">
        <f>Table5[[#This Row],[Column3133]]/Table5[[#This Row],[Column3134]]/Table5[[#This Row],[Column31332]]</f>
        <v>3.7156730769230766</v>
      </c>
      <c r="AQ29" s="282">
        <v>9</v>
      </c>
      <c r="AR29">
        <v>100.56</v>
      </c>
      <c r="AS29">
        <v>6.2270000000000003</v>
      </c>
      <c r="AT29" s="282">
        <f>Table5[[#This Row],[Column31323]]*Table5[[#This Row],[Column31324]]</f>
        <v>626.18712000000005</v>
      </c>
      <c r="AU29" s="282">
        <f>Table5[[#This Row],[Column31325]]/Table5[[#This Row],[Column31332]]/Table5[[#This Row],[Column3134]]</f>
        <v>3.0105150000000003</v>
      </c>
      <c r="AV29" s="282">
        <v>13</v>
      </c>
      <c r="AW29" s="2" t="str">
        <f>IF(Table5[[#This Row],[Column15]]&lt;0,"A","B")</f>
        <v>B</v>
      </c>
      <c r="AX29" s="2">
        <f>VLOOKUP(Table5[[#This Row],[Column29]],'Old Version, Power Supplies'!AA$195:AC$212,2,FALSE)</f>
        <v>10</v>
      </c>
      <c r="AY29" s="279">
        <f>ABS(Table5[[#This Row],[Column3123]]/Table5[[#This Row],[Column314]])</f>
        <v>1.5151515151515151</v>
      </c>
      <c r="AZ29" s="2">
        <f>VLOOKUP(Table5[[#This Row],[Column29]],'Old Version, Power Supplies'!AA$195:AC$212,3,FALSE)</f>
        <v>240</v>
      </c>
      <c r="BA29" s="279">
        <f>ABS(Table5[[#This Row],[Column31223]]/Table5[[#This Row],[Column313]])</f>
        <v>2.0495303159692573</v>
      </c>
      <c r="BB29" s="279" t="s">
        <v>254</v>
      </c>
    </row>
    <row r="30" spans="1:54" x14ac:dyDescent="0.25">
      <c r="A30" s="367">
        <v>25</v>
      </c>
      <c r="B30" s="484">
        <v>48</v>
      </c>
      <c r="C30" s="368" t="s">
        <v>255</v>
      </c>
      <c r="D30" s="368" t="s">
        <v>256</v>
      </c>
      <c r="E30" s="368">
        <v>104.798</v>
      </c>
      <c r="F30" s="368">
        <v>0.24</v>
      </c>
      <c r="G30" s="369">
        <v>77.998000000000005</v>
      </c>
      <c r="H30" s="368">
        <v>-0.6351</v>
      </c>
      <c r="I30" s="368">
        <v>-0.17929999999999999</v>
      </c>
      <c r="J30" s="368">
        <v>39.476999999999997</v>
      </c>
      <c r="K30" s="368">
        <v>0.34799999999999998</v>
      </c>
      <c r="L30" s="368">
        <v>2.048</v>
      </c>
      <c r="M30" s="368">
        <v>0</v>
      </c>
      <c r="N30" s="368">
        <v>13.7</v>
      </c>
      <c r="O30" s="368">
        <v>-9.4740000000000002</v>
      </c>
      <c r="P30" s="368">
        <v>-14.6</v>
      </c>
      <c r="Q30" s="368">
        <v>-182.2</v>
      </c>
      <c r="R30" s="370">
        <v>-7.88</v>
      </c>
      <c r="S30" s="368">
        <f>ABS(H30)</f>
        <v>0.6351</v>
      </c>
      <c r="T30" s="368">
        <f>ABS(I30)</f>
        <v>0.17929999999999999</v>
      </c>
      <c r="U30" s="368">
        <f>ABS(J30)</f>
        <v>39.476999999999997</v>
      </c>
      <c r="V30" s="368">
        <f>ABS(K30)</f>
        <v>0.34799999999999998</v>
      </c>
      <c r="W30" s="368">
        <f>ABS(L30)</f>
        <v>2.048</v>
      </c>
      <c r="X30" s="368">
        <f>ABS(M30)</f>
        <v>0</v>
      </c>
      <c r="Y30" s="368">
        <f>ABS(N30)</f>
        <v>13.7</v>
      </c>
      <c r="Z30" s="368">
        <f>ABS(O30)</f>
        <v>9.4740000000000002</v>
      </c>
      <c r="AA30" s="368">
        <f>ABS(P30)</f>
        <v>14.6</v>
      </c>
      <c r="AB30" s="368">
        <f>ABS(Q30)</f>
        <v>182.2</v>
      </c>
      <c r="AC30" s="371">
        <f>ABS(R30)</f>
        <v>7.88</v>
      </c>
      <c r="AD30" s="345" t="s">
        <v>255</v>
      </c>
      <c r="AE30" s="335" t="s">
        <v>359</v>
      </c>
      <c r="AF30" s="335"/>
      <c r="AG30" s="341" t="s">
        <v>190</v>
      </c>
      <c r="AH30" s="383" t="s">
        <v>1055</v>
      </c>
      <c r="AI30" s="363">
        <f>Table5[[#This Row],[Column26]]</f>
        <v>14.6</v>
      </c>
      <c r="AJ30" s="364">
        <f>Table5[[#This Row],[Column27]]</f>
        <v>182.2</v>
      </c>
      <c r="AK30" s="384" t="s">
        <v>247</v>
      </c>
      <c r="AL30" s="364">
        <v>400</v>
      </c>
      <c r="AM30" s="364">
        <f>Table5[[#This Row],[Column314]]*Table5[[#This Row],[Column313]]</f>
        <v>2660.12</v>
      </c>
      <c r="AN30" s="365">
        <v>1.73</v>
      </c>
      <c r="AO30" s="364">
        <v>208</v>
      </c>
      <c r="AP30" s="364">
        <f>Table5[[#This Row],[Column3133]]/Table5[[#This Row],[Column3134]]/Table5[[#This Row],[Column31332]]</f>
        <v>7.3925077812361044</v>
      </c>
      <c r="AQ30" s="364">
        <v>7</v>
      </c>
      <c r="AR30">
        <v>174.72</v>
      </c>
      <c r="AS30">
        <v>15.131</v>
      </c>
      <c r="AT30" s="364">
        <f>Table5[[#This Row],[Column31323]]*Table5[[#This Row],[Column31324]]</f>
        <v>2643.6883200000002</v>
      </c>
      <c r="AU30" s="364">
        <f>Table5[[#This Row],[Column31325]]/Table5[[#This Row],[Column31332]]/Table5[[#This Row],[Column3134]]</f>
        <v>7.3468439306358384</v>
      </c>
      <c r="AV30" s="364">
        <v>7</v>
      </c>
      <c r="AW30" s="301" t="str">
        <f>IF(Table5[[#This Row],[Column15]]&lt;0,"A","B")</f>
        <v>A</v>
      </c>
      <c r="AX30" s="2">
        <f>VLOOKUP(Table5[[#This Row],[Column29]],'Old Version, Power Supplies'!AA$195:AC$212,2,FALSE)</f>
        <v>20</v>
      </c>
      <c r="AY30" s="279">
        <f>ABS(Table5[[#This Row],[Column3123]]/Table5[[#This Row],[Column314]])</f>
        <v>1.3698630136986301</v>
      </c>
      <c r="AZ30" s="2">
        <f>VLOOKUP(Table5[[#This Row],[Column29]],'Old Version, Power Supplies'!AA$195:AC$212,3,FALSE)</f>
        <v>250</v>
      </c>
      <c r="BA30" s="279">
        <f>ABS(Table5[[#This Row],[Column31223]]/Table5[[#This Row],[Column313]])</f>
        <v>1.3721185510428102</v>
      </c>
      <c r="BB30" s="279" t="s">
        <v>361</v>
      </c>
    </row>
    <row r="31" spans="1:54" x14ac:dyDescent="0.25">
      <c r="A31" s="367">
        <v>26</v>
      </c>
      <c r="B31" s="367">
        <v>49</v>
      </c>
      <c r="C31" s="368" t="s">
        <v>260</v>
      </c>
      <c r="D31" s="368" t="s">
        <v>186</v>
      </c>
      <c r="E31" s="368">
        <v>105.715</v>
      </c>
      <c r="F31" s="368">
        <v>0.16</v>
      </c>
      <c r="G31" s="369">
        <v>77.998000000000005</v>
      </c>
      <c r="H31" s="368">
        <v>0.60199999999999998</v>
      </c>
      <c r="I31" s="368">
        <v>0.1207</v>
      </c>
      <c r="J31" s="368">
        <v>-26.585000000000001</v>
      </c>
      <c r="K31" s="368">
        <v>-0.34499999999999997</v>
      </c>
      <c r="L31" s="368">
        <v>-0.92400000000000004</v>
      </c>
      <c r="M31" s="368">
        <v>0</v>
      </c>
      <c r="N31" s="368">
        <v>9.1</v>
      </c>
      <c r="O31" s="368">
        <v>8.9710000000000001</v>
      </c>
      <c r="P31" s="368">
        <v>9.8000000000000007</v>
      </c>
      <c r="Q31" s="368">
        <v>172.5</v>
      </c>
      <c r="R31" s="370">
        <v>7.46</v>
      </c>
      <c r="S31" s="368">
        <f>ABS(H31)</f>
        <v>0.60199999999999998</v>
      </c>
      <c r="T31" s="368">
        <f>ABS(I31)</f>
        <v>0.1207</v>
      </c>
      <c r="U31" s="368">
        <f>ABS(J31)</f>
        <v>26.585000000000001</v>
      </c>
      <c r="V31" s="368">
        <f>ABS(K31)</f>
        <v>0.34499999999999997</v>
      </c>
      <c r="W31" s="368">
        <f>ABS(L31)</f>
        <v>0.92400000000000004</v>
      </c>
      <c r="X31" s="368">
        <f>ABS(M31)</f>
        <v>0</v>
      </c>
      <c r="Y31" s="368">
        <f>ABS(N31)</f>
        <v>9.1</v>
      </c>
      <c r="Z31" s="368">
        <f>ABS(O31)</f>
        <v>8.9710000000000001</v>
      </c>
      <c r="AA31" s="368">
        <f>ABS(P31)</f>
        <v>9.8000000000000007</v>
      </c>
      <c r="AB31" s="368">
        <f>ABS(Q31)</f>
        <v>172.5</v>
      </c>
      <c r="AC31" s="371">
        <f>ABS(R31)</f>
        <v>7.46</v>
      </c>
      <c r="AD31" s="345" t="s">
        <v>260</v>
      </c>
      <c r="AE31" s="335" t="s">
        <v>181</v>
      </c>
      <c r="AF31" s="335"/>
      <c r="AG31" s="341" t="s">
        <v>196</v>
      </c>
      <c r="AH31" s="383" t="s">
        <v>197</v>
      </c>
      <c r="AI31" s="363">
        <f>Table5[[#This Row],[Column26]]</f>
        <v>9.8000000000000007</v>
      </c>
      <c r="AJ31" s="364">
        <f>Table5[[#This Row],[Column27]]</f>
        <v>172.5</v>
      </c>
      <c r="AK31" s="384" t="s">
        <v>247</v>
      </c>
      <c r="AL31" s="364">
        <v>400</v>
      </c>
      <c r="AM31" s="364">
        <f>Table5[[#This Row],[Column314]]*Table5[[#This Row],[Column313]]</f>
        <v>1690.5000000000002</v>
      </c>
      <c r="AN31" s="365">
        <v>1</v>
      </c>
      <c r="AO31" s="364">
        <v>208</v>
      </c>
      <c r="AP31" s="364">
        <f>Table5[[#This Row],[Column3133]]/Table5[[#This Row],[Column3134]]/Table5[[#This Row],[Column31332]]</f>
        <v>8.1274038461538467</v>
      </c>
      <c r="AQ31" s="364"/>
      <c r="AR31">
        <v>175.23</v>
      </c>
      <c r="AS31">
        <v>10.7</v>
      </c>
      <c r="AT31" s="364">
        <f>Table5[[#This Row],[Column31323]]*Table5[[#This Row],[Column31324]]</f>
        <v>1874.9609999999998</v>
      </c>
      <c r="AU31" s="364">
        <f>Table5[[#This Row],[Column31325]]/Table5[[#This Row],[Column31332]]/Table5[[#This Row],[Column3134]]</f>
        <v>9.0142355769230758</v>
      </c>
      <c r="AV31" s="364"/>
      <c r="AW31" s="301" t="str">
        <f>IF(Table5[[#This Row],[Column15]]&lt;0,"A","B")</f>
        <v>B</v>
      </c>
      <c r="AX31" s="2">
        <f>VLOOKUP(Table5[[#This Row],[Column29]],'Old Version, Power Supplies'!AA$195:AC$212,2,FALSE)</f>
        <v>15</v>
      </c>
      <c r="AY31" s="279">
        <f>ABS(Table5[[#This Row],[Column3123]]/Table5[[#This Row],[Column314]])</f>
        <v>1.5306122448979591</v>
      </c>
      <c r="AZ31" s="2">
        <f>VLOOKUP(Table5[[#This Row],[Column29]],'Old Version, Power Supplies'!AA$195:AC$212,3,FALSE)</f>
        <v>220</v>
      </c>
      <c r="BA31" s="279">
        <f>ABS(Table5[[#This Row],[Column31223]]/Table5[[#This Row],[Column313]])</f>
        <v>1.2753623188405796</v>
      </c>
      <c r="BB31" s="279" t="s">
        <v>261</v>
      </c>
    </row>
    <row r="32" spans="1:54" x14ac:dyDescent="0.25">
      <c r="A32" s="367">
        <v>27</v>
      </c>
      <c r="B32" s="367">
        <v>50</v>
      </c>
      <c r="C32" s="368" t="s">
        <v>262</v>
      </c>
      <c r="D32" s="368" t="s">
        <v>186</v>
      </c>
      <c r="E32" s="368">
        <v>106.375</v>
      </c>
      <c r="F32" s="368">
        <v>0.16</v>
      </c>
      <c r="G32" s="369">
        <v>77.998000000000005</v>
      </c>
      <c r="H32" s="368">
        <v>0.60199999999999998</v>
      </c>
      <c r="I32" s="368">
        <v>0.1207</v>
      </c>
      <c r="J32" s="368">
        <v>-26.585000000000001</v>
      </c>
      <c r="K32" s="368">
        <v>-0.34499999999999997</v>
      </c>
      <c r="L32" s="368">
        <v>-0.92400000000000004</v>
      </c>
      <c r="M32" s="368">
        <v>0</v>
      </c>
      <c r="N32" s="368">
        <v>9.1</v>
      </c>
      <c r="O32" s="368">
        <v>8.9710000000000001</v>
      </c>
      <c r="P32" s="368">
        <v>9.8000000000000007</v>
      </c>
      <c r="Q32" s="368">
        <v>172.5</v>
      </c>
      <c r="R32" s="370">
        <v>7.46</v>
      </c>
      <c r="S32" s="368">
        <f>ABS(H32)</f>
        <v>0.60199999999999998</v>
      </c>
      <c r="T32" s="368">
        <f>ABS(I32)</f>
        <v>0.1207</v>
      </c>
      <c r="U32" s="368">
        <f>ABS(J32)</f>
        <v>26.585000000000001</v>
      </c>
      <c r="V32" s="368">
        <f>ABS(K32)</f>
        <v>0.34499999999999997</v>
      </c>
      <c r="W32" s="368">
        <f>ABS(L32)</f>
        <v>0.92400000000000004</v>
      </c>
      <c r="X32" s="368">
        <f>ABS(M32)</f>
        <v>0</v>
      </c>
      <c r="Y32" s="368">
        <f>ABS(N32)</f>
        <v>9.1</v>
      </c>
      <c r="Z32" s="368">
        <f>ABS(O32)</f>
        <v>8.9710000000000001</v>
      </c>
      <c r="AA32" s="368">
        <f>ABS(P32)</f>
        <v>9.8000000000000007</v>
      </c>
      <c r="AB32" s="368">
        <f>ABS(Q32)</f>
        <v>172.5</v>
      </c>
      <c r="AC32" s="371">
        <f>ABS(R32)</f>
        <v>7.46</v>
      </c>
      <c r="AD32" s="345" t="s">
        <v>262</v>
      </c>
      <c r="AE32" s="335" t="s">
        <v>181</v>
      </c>
      <c r="AF32" s="335"/>
      <c r="AG32" s="341" t="s">
        <v>190</v>
      </c>
      <c r="AH32" s="383" t="s">
        <v>191</v>
      </c>
      <c r="AI32" s="363">
        <f>Table5[[#This Row],[Column26]]</f>
        <v>9.8000000000000007</v>
      </c>
      <c r="AJ32" s="364">
        <f>Table5[[#This Row],[Column27]]</f>
        <v>172.5</v>
      </c>
      <c r="AK32" s="384" t="s">
        <v>247</v>
      </c>
      <c r="AL32" s="364">
        <v>400</v>
      </c>
      <c r="AM32" s="364">
        <f>Table5[[#This Row],[Column314]]*Table5[[#This Row],[Column313]]</f>
        <v>1690.5000000000002</v>
      </c>
      <c r="AN32" s="365">
        <v>1</v>
      </c>
      <c r="AO32" s="364">
        <v>208</v>
      </c>
      <c r="AP32" s="364">
        <f>Table5[[#This Row],[Column3133]]/Table5[[#This Row],[Column3134]]/Table5[[#This Row],[Column31332]]</f>
        <v>8.1274038461538467</v>
      </c>
      <c r="AQ32" s="364"/>
      <c r="AR32">
        <v>172.06</v>
      </c>
      <c r="AS32">
        <v>10.574</v>
      </c>
      <c r="AT32" s="364">
        <f>Table5[[#This Row],[Column31323]]*Table5[[#This Row],[Column31324]]</f>
        <v>1819.3624400000001</v>
      </c>
      <c r="AU32" s="364">
        <f>Table5[[#This Row],[Column31325]]/Table5[[#This Row],[Column31332]]/Table5[[#This Row],[Column3134]]</f>
        <v>8.746934807692309</v>
      </c>
      <c r="AV32" s="364"/>
      <c r="AW32" s="301" t="str">
        <f>IF(Table5[[#This Row],[Column15]]&lt;0,"A","B")</f>
        <v>B</v>
      </c>
      <c r="AX32" s="2">
        <f>VLOOKUP(Table5[[#This Row],[Column29]],'Old Version, Power Supplies'!AA$195:AC$212,2,FALSE)</f>
        <v>15</v>
      </c>
      <c r="AY32" s="279">
        <f>ABS(Table5[[#This Row],[Column3123]]/Table5[[#This Row],[Column314]])</f>
        <v>1.5306122448979591</v>
      </c>
      <c r="AZ32" s="2">
        <f>VLOOKUP(Table5[[#This Row],[Column29]],'Old Version, Power Supplies'!AA$195:AC$212,3,FALSE)</f>
        <v>220</v>
      </c>
      <c r="BA32" s="279">
        <f>ABS(Table5[[#This Row],[Column31223]]/Table5[[#This Row],[Column313]])</f>
        <v>1.2753623188405796</v>
      </c>
      <c r="BB32" s="279" t="s">
        <v>263</v>
      </c>
    </row>
    <row r="33" spans="1:54" x14ac:dyDescent="0.25">
      <c r="A33" s="367">
        <v>28</v>
      </c>
      <c r="B33" s="484">
        <v>51</v>
      </c>
      <c r="C33" s="368" t="s">
        <v>264</v>
      </c>
      <c r="D33" s="368" t="s">
        <v>256</v>
      </c>
      <c r="E33" s="368">
        <v>107.372</v>
      </c>
      <c r="F33" s="368">
        <v>0.24</v>
      </c>
      <c r="G33" s="369">
        <v>77.998000000000005</v>
      </c>
      <c r="H33" s="368">
        <v>-0.6351</v>
      </c>
      <c r="I33" s="368">
        <v>-0.17929999999999999</v>
      </c>
      <c r="J33" s="368">
        <v>39.476999999999997</v>
      </c>
      <c r="K33" s="368">
        <v>0.34799999999999998</v>
      </c>
      <c r="L33" s="368">
        <v>2.048</v>
      </c>
      <c r="M33" s="368">
        <v>0</v>
      </c>
      <c r="N33" s="368">
        <v>13.7</v>
      </c>
      <c r="O33" s="368">
        <v>-9.4740000000000002</v>
      </c>
      <c r="P33" s="368">
        <v>-14.6</v>
      </c>
      <c r="Q33" s="368">
        <v>-182.2</v>
      </c>
      <c r="R33" s="370">
        <v>-7.88</v>
      </c>
      <c r="S33" s="368">
        <f>ABS(H33)</f>
        <v>0.6351</v>
      </c>
      <c r="T33" s="368">
        <f>ABS(I33)</f>
        <v>0.17929999999999999</v>
      </c>
      <c r="U33" s="368">
        <f>ABS(J33)</f>
        <v>39.476999999999997</v>
      </c>
      <c r="V33" s="368">
        <f>ABS(K33)</f>
        <v>0.34799999999999998</v>
      </c>
      <c r="W33" s="368">
        <f>ABS(L33)</f>
        <v>2.048</v>
      </c>
      <c r="X33" s="368">
        <f>ABS(M33)</f>
        <v>0</v>
      </c>
      <c r="Y33" s="368">
        <f>ABS(N33)</f>
        <v>13.7</v>
      </c>
      <c r="Z33" s="368">
        <f>ABS(O33)</f>
        <v>9.4740000000000002</v>
      </c>
      <c r="AA33" s="368">
        <f>ABS(P33)</f>
        <v>14.6</v>
      </c>
      <c r="AB33" s="368">
        <f>ABS(Q33)</f>
        <v>182.2</v>
      </c>
      <c r="AC33" s="371">
        <f>ABS(R33)</f>
        <v>7.88</v>
      </c>
      <c r="AD33" s="345" t="s">
        <v>264</v>
      </c>
      <c r="AE33" s="335" t="s">
        <v>359</v>
      </c>
      <c r="AF33" s="335"/>
      <c r="AG33" s="341" t="s">
        <v>221</v>
      </c>
      <c r="AH33" s="383" t="s">
        <v>1056</v>
      </c>
      <c r="AI33" s="363">
        <f>Table5[[#This Row],[Column26]]</f>
        <v>14.6</v>
      </c>
      <c r="AJ33" s="364">
        <f>Table5[[#This Row],[Column27]]</f>
        <v>182.2</v>
      </c>
      <c r="AK33" s="384" t="s">
        <v>247</v>
      </c>
      <c r="AL33" s="364">
        <v>400</v>
      </c>
      <c r="AM33" s="364">
        <f>Table5[[#This Row],[Column314]]*Table5[[#This Row],[Column313]]</f>
        <v>2660.12</v>
      </c>
      <c r="AN33" s="365">
        <v>1.73</v>
      </c>
      <c r="AO33" s="364">
        <v>208</v>
      </c>
      <c r="AP33" s="364">
        <f>Table5[[#This Row],[Column3133]]/Table5[[#This Row],[Column3134]]/Table5[[#This Row],[Column31332]]</f>
        <v>7.3925077812361044</v>
      </c>
      <c r="AQ33" s="364">
        <v>7</v>
      </c>
      <c r="AR33">
        <v>187.17</v>
      </c>
      <c r="AS33">
        <v>16.321000000000002</v>
      </c>
      <c r="AT33" s="364">
        <f>Table5[[#This Row],[Column31323]]*Table5[[#This Row],[Column31324]]</f>
        <v>3054.8015700000001</v>
      </c>
      <c r="AU33" s="364">
        <f>Table5[[#This Row],[Column31325]]/Table5[[#This Row],[Column31332]]/Table5[[#This Row],[Column3134]]</f>
        <v>8.4893329535349054</v>
      </c>
      <c r="AV33" s="364">
        <v>8</v>
      </c>
      <c r="AW33" s="301" t="str">
        <f>IF(Table5[[#This Row],[Column15]]&lt;0,"A","B")</f>
        <v>A</v>
      </c>
      <c r="AX33" s="2">
        <f>VLOOKUP(Table5[[#This Row],[Column29]],'Old Version, Power Supplies'!AA$195:AC$212,2,FALSE)</f>
        <v>20</v>
      </c>
      <c r="AY33" s="279">
        <f>ABS(Table5[[#This Row],[Column3123]]/Table5[[#This Row],[Column314]])</f>
        <v>1.3698630136986301</v>
      </c>
      <c r="AZ33" s="2">
        <f>VLOOKUP(Table5[[#This Row],[Column29]],'Old Version, Power Supplies'!AA$195:AC$212,3,FALSE)</f>
        <v>250</v>
      </c>
      <c r="BA33" s="279">
        <f>ABS(Table5[[#This Row],[Column31223]]/Table5[[#This Row],[Column313]])</f>
        <v>1.3721185510428102</v>
      </c>
      <c r="BB33" s="279" t="s">
        <v>363</v>
      </c>
    </row>
    <row r="34" spans="1:54" x14ac:dyDescent="0.25">
      <c r="A34" s="367">
        <v>29</v>
      </c>
      <c r="B34" s="367">
        <v>52</v>
      </c>
      <c r="C34" s="368" t="s">
        <v>266</v>
      </c>
      <c r="D34" s="368" t="s">
        <v>186</v>
      </c>
      <c r="E34" s="368">
        <v>108.32</v>
      </c>
      <c r="F34" s="368">
        <v>0.16</v>
      </c>
      <c r="G34" s="369">
        <v>77.998000000000005</v>
      </c>
      <c r="H34" s="368">
        <v>0.48909999999999998</v>
      </c>
      <c r="I34" s="368">
        <v>9.8000000000000004E-2</v>
      </c>
      <c r="J34" s="368">
        <v>-21.600999999999999</v>
      </c>
      <c r="K34" s="368">
        <v>-0.42399999999999999</v>
      </c>
      <c r="L34" s="368">
        <v>-0.751</v>
      </c>
      <c r="M34" s="368">
        <v>0</v>
      </c>
      <c r="N34" s="368">
        <v>9.1</v>
      </c>
      <c r="O34" s="368">
        <v>7.2880000000000003</v>
      </c>
      <c r="P34" s="368">
        <v>7.9</v>
      </c>
      <c r="Q34" s="368">
        <v>140.19999999999999</v>
      </c>
      <c r="R34" s="370">
        <v>6.06</v>
      </c>
      <c r="S34" s="368">
        <f>ABS(H34)</f>
        <v>0.48909999999999998</v>
      </c>
      <c r="T34" s="368">
        <f>ABS(I34)</f>
        <v>9.8000000000000004E-2</v>
      </c>
      <c r="U34" s="368">
        <f>ABS(J34)</f>
        <v>21.600999999999999</v>
      </c>
      <c r="V34" s="368">
        <f>ABS(K34)</f>
        <v>0.42399999999999999</v>
      </c>
      <c r="W34" s="368">
        <f>ABS(L34)</f>
        <v>0.751</v>
      </c>
      <c r="X34" s="368">
        <f>ABS(M34)</f>
        <v>0</v>
      </c>
      <c r="Y34" s="368">
        <f>ABS(N34)</f>
        <v>9.1</v>
      </c>
      <c r="Z34" s="368">
        <f>ABS(O34)</f>
        <v>7.2880000000000003</v>
      </c>
      <c r="AA34" s="368">
        <f>ABS(P34)</f>
        <v>7.9</v>
      </c>
      <c r="AB34" s="368">
        <f>ABS(Q34)</f>
        <v>140.19999999999999</v>
      </c>
      <c r="AC34" s="371">
        <f>ABS(R34)</f>
        <v>6.06</v>
      </c>
      <c r="AD34" s="345" t="s">
        <v>266</v>
      </c>
      <c r="AE34" s="335" t="s">
        <v>181</v>
      </c>
      <c r="AF34" s="335"/>
      <c r="AG34" s="341" t="s">
        <v>200</v>
      </c>
      <c r="AH34" s="345" t="s">
        <v>267</v>
      </c>
      <c r="AI34" s="363">
        <f>Table5[[#This Row],[Column26]]</f>
        <v>7.9</v>
      </c>
      <c r="AJ34" s="364">
        <f>Table5[[#This Row],[Column27]]</f>
        <v>140.19999999999999</v>
      </c>
      <c r="AK34" s="364">
        <v>2</v>
      </c>
      <c r="AL34" s="364">
        <v>150</v>
      </c>
      <c r="AM34" s="364">
        <f>Table5[[#This Row],[Column314]]*Table5[[#This Row],[Column313]]</f>
        <v>1107.58</v>
      </c>
      <c r="AN34" s="365">
        <v>1</v>
      </c>
      <c r="AO34" s="364">
        <v>208</v>
      </c>
      <c r="AP34" s="364">
        <f>Table5[[#This Row],[Column3133]]/Table5[[#This Row],[Column3134]]/Table5[[#This Row],[Column31332]]</f>
        <v>5.3249038461538456</v>
      </c>
      <c r="AQ34" s="364">
        <v>7</v>
      </c>
      <c r="AR34">
        <v>142.78</v>
      </c>
      <c r="AS34">
        <v>8.8789999999999996</v>
      </c>
      <c r="AT34" s="364">
        <f>Table5[[#This Row],[Column31323]]*Table5[[#This Row],[Column31324]]</f>
        <v>1267.74362</v>
      </c>
      <c r="AU34" s="364">
        <f>Table5[[#This Row],[Column31325]]/Table5[[#This Row],[Column31332]]/Table5[[#This Row],[Column3134]]</f>
        <v>6.0949212499999996</v>
      </c>
      <c r="AV34" s="498">
        <v>9</v>
      </c>
      <c r="AW34" s="301" t="str">
        <f>IF(Table5[[#This Row],[Column15]]&lt;0,"A","B")</f>
        <v>B</v>
      </c>
      <c r="AX34" s="2">
        <f>VLOOKUP(Table5[[#This Row],[Column29]],'Old Version, Power Supplies'!AA$195:AC$212,2,FALSE)</f>
        <v>15</v>
      </c>
      <c r="AY34" s="279">
        <f>ABS(Table5[[#This Row],[Column3123]]/Table5[[#This Row],[Column314]])</f>
        <v>1.8987341772151898</v>
      </c>
      <c r="AZ34" s="2">
        <f>VLOOKUP(Table5[[#This Row],[Column29]],'Old Version, Power Supplies'!AA$195:AC$212,3,FALSE)</f>
        <v>220</v>
      </c>
      <c r="BA34" s="279">
        <f>ABS(Table5[[#This Row],[Column31223]]/Table5[[#This Row],[Column313]])</f>
        <v>1.5691868758915837</v>
      </c>
      <c r="BB34" s="279" t="s">
        <v>268</v>
      </c>
    </row>
    <row r="35" spans="1:54" x14ac:dyDescent="0.25">
      <c r="A35" s="367">
        <v>30</v>
      </c>
      <c r="B35" s="367">
        <v>53</v>
      </c>
      <c r="C35" s="368" t="s">
        <v>269</v>
      </c>
      <c r="D35" s="368" t="s">
        <v>104</v>
      </c>
      <c r="E35" s="368">
        <v>108.9</v>
      </c>
      <c r="F35" s="368">
        <v>0.1</v>
      </c>
      <c r="G35" s="369">
        <v>77.998000000000005</v>
      </c>
      <c r="H35" s="368">
        <v>-0.1305</v>
      </c>
      <c r="I35" s="368">
        <v>-1.67E-2</v>
      </c>
      <c r="J35" s="368">
        <v>3.6669999999999998</v>
      </c>
      <c r="K35" s="368">
        <v>1.56</v>
      </c>
      <c r="L35" s="368">
        <v>0.08</v>
      </c>
      <c r="M35" s="368">
        <v>0</v>
      </c>
      <c r="N35" s="368">
        <v>230</v>
      </c>
      <c r="O35" s="368">
        <v>-1.99</v>
      </c>
      <c r="P35" s="368">
        <v>-4.7</v>
      </c>
      <c r="Q35" s="368">
        <v>-5.9</v>
      </c>
      <c r="R35" s="370">
        <v>-1.1100000000000001</v>
      </c>
      <c r="S35" s="368">
        <f>ABS(H35)</f>
        <v>0.1305</v>
      </c>
      <c r="T35" s="368">
        <f>ABS(I35)</f>
        <v>1.67E-2</v>
      </c>
      <c r="U35" s="368">
        <f>ABS(J35)</f>
        <v>3.6669999999999998</v>
      </c>
      <c r="V35" s="368">
        <f>ABS(K35)</f>
        <v>1.56</v>
      </c>
      <c r="W35" s="368">
        <f>ABS(L35)</f>
        <v>0.08</v>
      </c>
      <c r="X35" s="368">
        <f>ABS(M35)</f>
        <v>0</v>
      </c>
      <c r="Y35" s="368">
        <f>ABS(N35)</f>
        <v>230</v>
      </c>
      <c r="Z35" s="368">
        <f>ABS(O35)</f>
        <v>1.99</v>
      </c>
      <c r="AA35" s="368">
        <f>ABS(P35)</f>
        <v>4.7</v>
      </c>
      <c r="AB35" s="368">
        <f>ABS(Q35)</f>
        <v>5.9</v>
      </c>
      <c r="AC35" s="371">
        <f>ABS(R35)</f>
        <v>1.1100000000000001</v>
      </c>
      <c r="AD35" s="345" t="s">
        <v>269</v>
      </c>
      <c r="AE35" s="335" t="s">
        <v>212</v>
      </c>
      <c r="AF35" s="335"/>
      <c r="AG35" s="341" t="s">
        <v>225</v>
      </c>
      <c r="AH35" s="1" t="s">
        <v>226</v>
      </c>
      <c r="AI35" s="284">
        <f>Table5[[#This Row],[Column26]]</f>
        <v>4.7</v>
      </c>
      <c r="AJ35" s="284">
        <f>Table5[[#This Row],[Column27]]</f>
        <v>5.9</v>
      </c>
      <c r="AK35" s="282">
        <v>12</v>
      </c>
      <c r="AL35" s="282">
        <v>25</v>
      </c>
      <c r="AM35" s="284">
        <f>Table5[[#This Row],[Column314]]*Table5[[#This Row],[Column313]]</f>
        <v>27.730000000000004</v>
      </c>
      <c r="AN35" s="344">
        <v>1</v>
      </c>
      <c r="AO35" s="282">
        <v>120</v>
      </c>
      <c r="AP35" s="284">
        <f>Table5[[#This Row],[Column3133]]/Table5[[#This Row],[Column3134]]/Table5[[#This Row],[Column31332]]</f>
        <v>0.23108333333333336</v>
      </c>
      <c r="AQ35" s="284"/>
      <c r="AR35" s="102">
        <v>5.2590000000000003</v>
      </c>
      <c r="AS35" s="102">
        <v>4.4119999999999999</v>
      </c>
      <c r="AT35" s="284">
        <f>Table5[[#This Row],[Column31323]]*Table5[[#This Row],[Column31324]]</f>
        <v>23.202708000000001</v>
      </c>
      <c r="AU35" s="284">
        <f>Table5[[#This Row],[Column31325]]/Table5[[#This Row],[Column31332]]/Table5[[#This Row],[Column3134]]</f>
        <v>0.1933559</v>
      </c>
      <c r="AV35" s="284"/>
      <c r="AW35" s="2" t="str">
        <f>IF(Table5[[#This Row],[Column15]]&lt;0,"A","B")</f>
        <v>A</v>
      </c>
      <c r="AX35" s="2">
        <f>VLOOKUP(Table5[[#This Row],[Column29]],'Old Version, Power Supplies'!AA$195:AC$212,2,FALSE)</f>
        <v>20</v>
      </c>
      <c r="AY35" s="279">
        <f>ABS(Table5[[#This Row],[Column3123]]/Table5[[#This Row],[Column314]])</f>
        <v>4.2553191489361701</v>
      </c>
      <c r="AZ35" s="2">
        <f>VLOOKUP(Table5[[#This Row],[Column29]],'Old Version, Power Supplies'!AA$195:AC$212,3,FALSE)</f>
        <v>10</v>
      </c>
      <c r="BA35" s="279">
        <f>ABS(Table5[[#This Row],[Column31223]]/Table5[[#This Row],[Column313]])</f>
        <v>1.6949152542372881</v>
      </c>
      <c r="BB35" s="279" t="s">
        <v>270</v>
      </c>
    </row>
    <row r="36" spans="1:54" x14ac:dyDescent="0.25">
      <c r="A36" s="367">
        <v>31</v>
      </c>
      <c r="B36" s="484">
        <v>54</v>
      </c>
      <c r="C36" s="368" t="s">
        <v>271</v>
      </c>
      <c r="D36" s="368" t="s">
        <v>245</v>
      </c>
      <c r="E36" s="368">
        <v>109.387</v>
      </c>
      <c r="F36" s="368">
        <v>0.18</v>
      </c>
      <c r="G36" s="369">
        <v>77.998000000000005</v>
      </c>
      <c r="H36" s="368">
        <v>-0.1628</v>
      </c>
      <c r="I36" s="368">
        <v>-3.3500000000000002E-2</v>
      </c>
      <c r="J36" s="368">
        <v>7.391</v>
      </c>
      <c r="K36" s="368">
        <v>1.3979999999999999</v>
      </c>
      <c r="L36" s="368">
        <v>0.28999999999999998</v>
      </c>
      <c r="M36" s="368">
        <v>0</v>
      </c>
      <c r="N36" s="368">
        <v>0.28000000000000003</v>
      </c>
      <c r="O36" s="368">
        <v>-2.105</v>
      </c>
      <c r="P36" s="368">
        <v>-1.8</v>
      </c>
      <c r="Q36" s="368">
        <v>-263.10000000000002</v>
      </c>
      <c r="R36" s="370">
        <v>-8.27</v>
      </c>
      <c r="S36" s="368">
        <f>ABS(H36)</f>
        <v>0.1628</v>
      </c>
      <c r="T36" s="368">
        <f>ABS(I36)</f>
        <v>3.3500000000000002E-2</v>
      </c>
      <c r="U36" s="368">
        <f>ABS(J36)</f>
        <v>7.391</v>
      </c>
      <c r="V36" s="368">
        <f>ABS(K36)</f>
        <v>1.3979999999999999</v>
      </c>
      <c r="W36" s="368">
        <f>ABS(L36)</f>
        <v>0.28999999999999998</v>
      </c>
      <c r="X36" s="368">
        <f>ABS(M36)</f>
        <v>0</v>
      </c>
      <c r="Y36" s="368">
        <f>ABS(N36)</f>
        <v>0.28000000000000003</v>
      </c>
      <c r="Z36" s="368">
        <f>ABS(O36)</f>
        <v>2.105</v>
      </c>
      <c r="AA36" s="368">
        <f>ABS(P36)</f>
        <v>1.8</v>
      </c>
      <c r="AB36" s="368">
        <f>ABS(Q36)</f>
        <v>263.10000000000002</v>
      </c>
      <c r="AC36" s="371">
        <f>ABS(R36)</f>
        <v>8.27</v>
      </c>
      <c r="AD36" s="345" t="s">
        <v>271</v>
      </c>
      <c r="AE36" s="335" t="s">
        <v>246</v>
      </c>
      <c r="AF36" s="335"/>
      <c r="AG36" s="341" t="s">
        <v>200</v>
      </c>
      <c r="AH36" s="1" t="s">
        <v>267</v>
      </c>
      <c r="AI36" s="284">
        <f>Table5[[#This Row],[Column26]]</f>
        <v>1.8</v>
      </c>
      <c r="AJ36" s="282">
        <f>Table5[[#This Row],[Column27]]</f>
        <v>263.10000000000002</v>
      </c>
      <c r="AK36" s="346" t="s">
        <v>247</v>
      </c>
      <c r="AL36" s="282">
        <v>400</v>
      </c>
      <c r="AM36" s="282">
        <f>Table5[[#This Row],[Column314]]*Table5[[#This Row],[Column313]]</f>
        <v>473.58000000000004</v>
      </c>
      <c r="AN36" s="344">
        <v>1</v>
      </c>
      <c r="AO36" s="282">
        <v>208</v>
      </c>
      <c r="AP36" s="282">
        <f>Table5[[#This Row],[Column3133]]/Table5[[#This Row],[Column3134]]/Table5[[#This Row],[Column31332]]</f>
        <v>2.2768269230769231</v>
      </c>
      <c r="AQ36" s="282"/>
      <c r="AR36">
        <v>251.31</v>
      </c>
      <c r="AS36">
        <v>2.6749999999999998</v>
      </c>
      <c r="AT36" s="282">
        <f>Table5[[#This Row],[Column31323]]*Table5[[#This Row],[Column31324]]</f>
        <v>672.25424999999996</v>
      </c>
      <c r="AU36" s="282">
        <f>Table5[[#This Row],[Column31325]]/Table5[[#This Row],[Column31332]]/Table5[[#This Row],[Column3134]]</f>
        <v>3.2319915865384612</v>
      </c>
      <c r="AV36" s="282"/>
      <c r="AW36" s="2" t="str">
        <f>IF(Table5[[#This Row],[Column15]]&lt;0,"A","B")</f>
        <v>A</v>
      </c>
      <c r="AX36" s="2">
        <f>VLOOKUP(Table5[[#This Row],[Column29]],'Old Version, Power Supplies'!AA$195:AC$212,2,FALSE)</f>
        <v>8</v>
      </c>
      <c r="AY36" s="279">
        <f>ABS(Table5[[#This Row],[Column3123]]/Table5[[#This Row],[Column314]])</f>
        <v>4.4444444444444446</v>
      </c>
      <c r="AZ36" s="2">
        <f>VLOOKUP(Table5[[#This Row],[Column29]],'Old Version, Power Supplies'!AA$195:AC$212,3,FALSE)</f>
        <v>300</v>
      </c>
      <c r="BA36" s="279">
        <f>ABS(Table5[[#This Row],[Column31223]]/Table5[[#This Row],[Column313]])</f>
        <v>1.1402508551881414</v>
      </c>
      <c r="BB36" s="279" t="s">
        <v>272</v>
      </c>
    </row>
    <row r="37" spans="1:54" x14ac:dyDescent="0.25">
      <c r="A37" s="367">
        <v>32</v>
      </c>
      <c r="B37" s="367">
        <v>55</v>
      </c>
      <c r="C37" s="368" t="s">
        <v>273</v>
      </c>
      <c r="D37" s="368" t="s">
        <v>208</v>
      </c>
      <c r="E37" s="368">
        <v>103.32599999999999</v>
      </c>
      <c r="F37" s="368">
        <v>0.15</v>
      </c>
      <c r="G37" s="369">
        <v>77.998000000000005</v>
      </c>
      <c r="H37" s="368">
        <v>0</v>
      </c>
      <c r="I37" s="368">
        <v>0</v>
      </c>
      <c r="J37" s="368">
        <v>0</v>
      </c>
      <c r="K37" s="368">
        <v>0</v>
      </c>
      <c r="L37" s="368">
        <v>0</v>
      </c>
      <c r="M37" s="368">
        <v>2.5859999999999999</v>
      </c>
      <c r="N37" s="368">
        <v>34</v>
      </c>
      <c r="O37" s="368">
        <v>0.52500000000000002</v>
      </c>
      <c r="P37" s="368">
        <v>2.4</v>
      </c>
      <c r="Q37" s="368">
        <v>6.5</v>
      </c>
      <c r="R37" s="370">
        <v>1.35</v>
      </c>
      <c r="S37" s="368">
        <f>ABS(H37)</f>
        <v>0</v>
      </c>
      <c r="T37" s="368">
        <f>ABS(I37)</f>
        <v>0</v>
      </c>
      <c r="U37" s="368">
        <f>ABS(J37)</f>
        <v>0</v>
      </c>
      <c r="V37" s="368">
        <f>ABS(K37)</f>
        <v>0</v>
      </c>
      <c r="W37" s="368">
        <f>ABS(L37)</f>
        <v>0</v>
      </c>
      <c r="X37" s="368">
        <f>ABS(M37)</f>
        <v>2.5859999999999999</v>
      </c>
      <c r="Y37" s="368">
        <f>ABS(N37)</f>
        <v>34</v>
      </c>
      <c r="Z37" s="368">
        <f>ABS(O37)</f>
        <v>0.52500000000000002</v>
      </c>
      <c r="AA37" s="368">
        <f>ABS(P37)</f>
        <v>2.4</v>
      </c>
      <c r="AB37" s="368">
        <f>ABS(Q37)</f>
        <v>6.5</v>
      </c>
      <c r="AC37" s="371">
        <f>ABS(R37)</f>
        <v>1.35</v>
      </c>
      <c r="AD37" s="345" t="s">
        <v>273</v>
      </c>
      <c r="AE37" s="335" t="s">
        <v>212</v>
      </c>
      <c r="AF37" s="335"/>
      <c r="AG37" s="17" t="s">
        <v>213</v>
      </c>
      <c r="AH37" s="17" t="s">
        <v>214</v>
      </c>
      <c r="AI37" s="284">
        <f>Table5[[#This Row],[Column26]]</f>
        <v>2.4</v>
      </c>
      <c r="AJ37" s="284">
        <f>Table5[[#This Row],[Column27]]</f>
        <v>6.5</v>
      </c>
      <c r="AK37" s="282">
        <v>12</v>
      </c>
      <c r="AL37" s="282">
        <v>25</v>
      </c>
      <c r="AM37" s="284">
        <f>Table5[[#This Row],[Column314]]*Table5[[#This Row],[Column313]]</f>
        <v>15.6</v>
      </c>
      <c r="AN37" s="344">
        <v>1</v>
      </c>
      <c r="AO37" s="282">
        <v>120</v>
      </c>
      <c r="AP37" s="284">
        <f>Table5[[#This Row],[Column3133]]/Table5[[#This Row],[Column3134]]/Table5[[#This Row],[Column31332]]</f>
        <v>0.13</v>
      </c>
      <c r="AQ37" s="284"/>
      <c r="AR37" s="102">
        <v>2.6139999999999999</v>
      </c>
      <c r="AS37" s="102">
        <v>1.0369999999999999</v>
      </c>
      <c r="AT37" s="284">
        <f>Table5[[#This Row],[Column31323]]*Table5[[#This Row],[Column31324]]</f>
        <v>2.7107179999999995</v>
      </c>
      <c r="AU37" s="284">
        <f>Table5[[#This Row],[Column31325]]/Table5[[#This Row],[Column31332]]/Table5[[#This Row],[Column3134]]</f>
        <v>2.2589316666666661E-2</v>
      </c>
      <c r="AV37" s="284"/>
      <c r="AW37" s="2" t="str">
        <f>IF(Table5[[#This Row],[Column15]]&gt;0,"A","B")</f>
        <v>A</v>
      </c>
      <c r="AX37" s="2">
        <f>VLOOKUP(Table5[[#This Row],[Column29]],'Old Version, Power Supplies'!AA$195:AC$212,2,FALSE)</f>
        <v>20</v>
      </c>
      <c r="AY37" s="279">
        <f>ABS(Table5[[#This Row],[Column3123]]/Table5[[#This Row],[Column314]])</f>
        <v>8.3333333333333339</v>
      </c>
      <c r="AZ37" s="2">
        <f>VLOOKUP(Table5[[#This Row],[Column29]],'Old Version, Power Supplies'!AA$195:AC$212,3,FALSE)</f>
        <v>10</v>
      </c>
      <c r="BA37" s="279">
        <f>ABS(Table5[[#This Row],[Column31223]]/Table5[[#This Row],[Column313]])</f>
        <v>1.5384615384615385</v>
      </c>
      <c r="BB37" s="279" t="s">
        <v>274</v>
      </c>
    </row>
    <row r="38" spans="1:54" x14ac:dyDescent="0.25">
      <c r="A38" s="367">
        <v>33</v>
      </c>
      <c r="B38" s="367">
        <v>56</v>
      </c>
      <c r="C38" s="368" t="s">
        <v>275</v>
      </c>
      <c r="D38" s="368" t="s">
        <v>208</v>
      </c>
      <c r="E38" s="368">
        <v>104.17</v>
      </c>
      <c r="F38" s="368">
        <v>0.15</v>
      </c>
      <c r="G38" s="369">
        <v>77.998000000000005</v>
      </c>
      <c r="H38" s="368">
        <v>0</v>
      </c>
      <c r="I38" s="368">
        <v>0</v>
      </c>
      <c r="J38" s="368">
        <v>0</v>
      </c>
      <c r="K38" s="368">
        <v>0</v>
      </c>
      <c r="L38" s="368">
        <v>0</v>
      </c>
      <c r="M38" s="368">
        <v>-2.996</v>
      </c>
      <c r="N38" s="368">
        <v>34</v>
      </c>
      <c r="O38" s="368">
        <v>-0.60799999999999998</v>
      </c>
      <c r="P38" s="368">
        <v>-2.8</v>
      </c>
      <c r="Q38" s="368">
        <v>-7.5</v>
      </c>
      <c r="R38" s="370">
        <v>-1.56</v>
      </c>
      <c r="S38" s="368">
        <f>ABS(H38)</f>
        <v>0</v>
      </c>
      <c r="T38" s="368">
        <f>ABS(I38)</f>
        <v>0</v>
      </c>
      <c r="U38" s="368">
        <f>ABS(J38)</f>
        <v>0</v>
      </c>
      <c r="V38" s="368">
        <f>ABS(K38)</f>
        <v>0</v>
      </c>
      <c r="W38" s="368">
        <f>ABS(L38)</f>
        <v>0</v>
      </c>
      <c r="X38" s="368">
        <f>ABS(M38)</f>
        <v>2.996</v>
      </c>
      <c r="Y38" s="368">
        <f>ABS(N38)</f>
        <v>34</v>
      </c>
      <c r="Z38" s="368">
        <f>ABS(O38)</f>
        <v>0.60799999999999998</v>
      </c>
      <c r="AA38" s="368">
        <f>ABS(P38)</f>
        <v>2.8</v>
      </c>
      <c r="AB38" s="368">
        <f>ABS(Q38)</f>
        <v>7.5</v>
      </c>
      <c r="AC38" s="371">
        <f>ABS(R38)</f>
        <v>1.56</v>
      </c>
      <c r="AD38" s="345" t="s">
        <v>275</v>
      </c>
      <c r="AE38" s="335" t="s">
        <v>111</v>
      </c>
      <c r="AF38" s="335"/>
      <c r="AG38" s="17" t="s">
        <v>213</v>
      </c>
      <c r="AH38" s="17" t="s">
        <v>214</v>
      </c>
      <c r="AI38" s="284">
        <f>Table5[[#This Row],[Column26]]</f>
        <v>2.8</v>
      </c>
      <c r="AJ38" s="284">
        <f>Table5[[#This Row],[Column27]]</f>
        <v>7.5</v>
      </c>
      <c r="AK38" s="282">
        <v>12</v>
      </c>
      <c r="AL38" s="282">
        <v>25</v>
      </c>
      <c r="AM38" s="284">
        <f>Table5[[#This Row],[Column314]]*Table5[[#This Row],[Column313]]</f>
        <v>21</v>
      </c>
      <c r="AN38" s="344">
        <v>1</v>
      </c>
      <c r="AO38" s="282">
        <v>120</v>
      </c>
      <c r="AP38" s="284">
        <f>Table5[[#This Row],[Column3133]]/Table5[[#This Row],[Column3134]]/Table5[[#This Row],[Column31332]]</f>
        <v>0.17499999999999999</v>
      </c>
      <c r="AQ38" s="284"/>
      <c r="AR38">
        <v>6.4829999999999997</v>
      </c>
      <c r="AS38">
        <v>2.6659999999999999</v>
      </c>
      <c r="AT38" s="284">
        <f>Table5[[#This Row],[Column31323]]*Table5[[#This Row],[Column31324]]</f>
        <v>17.283677999999998</v>
      </c>
      <c r="AU38" s="284">
        <f>Table5[[#This Row],[Column31325]]/Table5[[#This Row],[Column31332]]/Table5[[#This Row],[Column3134]]</f>
        <v>0.14403064999999998</v>
      </c>
      <c r="AV38" s="284"/>
      <c r="AW38" s="2" t="str">
        <f>IF(Table5[[#This Row],[Column15]]&gt;0,"A","B")</f>
        <v>B</v>
      </c>
      <c r="AX38" s="2">
        <f>VLOOKUP(Table5[[#This Row],[Column29]],'Old Version, Power Supplies'!AA$195:AC$212,2,FALSE)</f>
        <v>10</v>
      </c>
      <c r="AY38" s="279">
        <f>ABS(Table5[[#This Row],[Column3123]]/Table5[[#This Row],[Column314]])</f>
        <v>3.5714285714285716</v>
      </c>
      <c r="AZ38" s="2">
        <f>VLOOKUP(Table5[[#This Row],[Column29]],'Old Version, Power Supplies'!AA$195:AC$212,3,FALSE)</f>
        <v>20</v>
      </c>
      <c r="BA38" s="279">
        <f>ABS(Table5[[#This Row],[Column31223]]/Table5[[#This Row],[Column313]])</f>
        <v>2.6666666666666665</v>
      </c>
      <c r="BB38" s="279" t="s">
        <v>276</v>
      </c>
    </row>
    <row r="39" spans="1:54" x14ac:dyDescent="0.25">
      <c r="A39" s="367">
        <v>34</v>
      </c>
      <c r="B39" s="484">
        <v>57</v>
      </c>
      <c r="C39" s="368" t="s">
        <v>277</v>
      </c>
      <c r="D39" s="368" t="s">
        <v>208</v>
      </c>
      <c r="E39" s="368">
        <v>104.42100000000001</v>
      </c>
      <c r="F39" s="368">
        <v>0.15</v>
      </c>
      <c r="G39" s="369">
        <v>77.998000000000005</v>
      </c>
      <c r="H39" s="368">
        <v>0</v>
      </c>
      <c r="I39" s="368">
        <v>0</v>
      </c>
      <c r="J39" s="368">
        <v>0</v>
      </c>
      <c r="K39" s="368">
        <v>0</v>
      </c>
      <c r="L39" s="368">
        <v>0</v>
      </c>
      <c r="M39" s="368">
        <v>1.1639999999999999</v>
      </c>
      <c r="N39" s="368">
        <v>34</v>
      </c>
      <c r="O39" s="368">
        <v>0.23599999999999999</v>
      </c>
      <c r="P39" s="368">
        <v>1.1000000000000001</v>
      </c>
      <c r="Q39" s="368">
        <v>2.9</v>
      </c>
      <c r="R39" s="370">
        <v>0.61</v>
      </c>
      <c r="S39" s="368">
        <f>ABS(H39)</f>
        <v>0</v>
      </c>
      <c r="T39" s="368">
        <f>ABS(I39)</f>
        <v>0</v>
      </c>
      <c r="U39" s="368">
        <f>ABS(J39)</f>
        <v>0</v>
      </c>
      <c r="V39" s="368">
        <f>ABS(K39)</f>
        <v>0</v>
      </c>
      <c r="W39" s="368">
        <f>ABS(L39)</f>
        <v>0</v>
      </c>
      <c r="X39" s="368">
        <f>ABS(M39)</f>
        <v>1.1639999999999999</v>
      </c>
      <c r="Y39" s="368">
        <f>ABS(N39)</f>
        <v>34</v>
      </c>
      <c r="Z39" s="368">
        <f>ABS(O39)</f>
        <v>0.23599999999999999</v>
      </c>
      <c r="AA39" s="368">
        <f>ABS(P39)</f>
        <v>1.1000000000000001</v>
      </c>
      <c r="AB39" s="368">
        <f>ABS(Q39)</f>
        <v>2.9</v>
      </c>
      <c r="AC39" s="371">
        <f>ABS(R39)</f>
        <v>0.61</v>
      </c>
      <c r="AD39" s="345" t="s">
        <v>277</v>
      </c>
      <c r="AE39" s="335" t="s">
        <v>212</v>
      </c>
      <c r="AF39" s="335"/>
      <c r="AG39" s="17" t="s">
        <v>213</v>
      </c>
      <c r="AH39" s="17" t="s">
        <v>1054</v>
      </c>
      <c r="AI39" s="284">
        <f>Table5[[#This Row],[Column26]]</f>
        <v>1.1000000000000001</v>
      </c>
      <c r="AJ39" s="284">
        <f>Table5[[#This Row],[Column27]]</f>
        <v>2.9</v>
      </c>
      <c r="AK39" s="282">
        <v>12</v>
      </c>
      <c r="AL39" s="282">
        <v>25</v>
      </c>
      <c r="AM39" s="284">
        <f>Table5[[#This Row],[Column314]]*Table5[[#This Row],[Column313]]</f>
        <v>3.19</v>
      </c>
      <c r="AN39" s="344">
        <v>1</v>
      </c>
      <c r="AO39" s="282">
        <v>120</v>
      </c>
      <c r="AP39" s="284">
        <f>Table5[[#This Row],[Column3133]]/Table5[[#This Row],[Column3134]]/Table5[[#This Row],[Column31332]]</f>
        <v>2.6583333333333334E-2</v>
      </c>
      <c r="AQ39" s="284"/>
      <c r="AR39">
        <v>2.2679999999999998</v>
      </c>
      <c r="AS39">
        <v>0.92100000000000004</v>
      </c>
      <c r="AT39" s="284">
        <f>Table5[[#This Row],[Column31323]]*Table5[[#This Row],[Column31324]]</f>
        <v>2.0888279999999999</v>
      </c>
      <c r="AU39" s="284">
        <f>Table5[[#This Row],[Column31325]]/Table5[[#This Row],[Column31332]]/Table5[[#This Row],[Column3134]]</f>
        <v>1.7406899999999999E-2</v>
      </c>
      <c r="AV39" s="284"/>
      <c r="AW39" s="2" t="str">
        <f>IF(Table5[[#This Row],[Column15]]&gt;0,"A","B")</f>
        <v>A</v>
      </c>
      <c r="AX39" s="2">
        <f>VLOOKUP(Table5[[#This Row],[Column29]],'Old Version, Power Supplies'!AA$195:AC$212,2,FALSE)</f>
        <v>20</v>
      </c>
      <c r="AY39" s="279">
        <f>ABS(Table5[[#This Row],[Column3123]]/Table5[[#This Row],[Column314]])</f>
        <v>18.18181818181818</v>
      </c>
      <c r="AZ39" s="2">
        <f>VLOOKUP(Table5[[#This Row],[Column29]],'Old Version, Power Supplies'!AA$195:AC$212,3,FALSE)</f>
        <v>10</v>
      </c>
      <c r="BA39" s="279">
        <f>ABS(Table5[[#This Row],[Column31223]]/Table5[[#This Row],[Column313]])</f>
        <v>3.4482758620689657</v>
      </c>
      <c r="BB39" s="279" t="s">
        <v>278</v>
      </c>
    </row>
    <row r="40" spans="1:54" x14ac:dyDescent="0.25">
      <c r="A40" s="367">
        <v>35</v>
      </c>
      <c r="B40" s="367">
        <v>58</v>
      </c>
      <c r="C40" s="368" t="s">
        <v>279</v>
      </c>
      <c r="D40" s="368" t="s">
        <v>208</v>
      </c>
      <c r="E40" s="368">
        <v>105.429</v>
      </c>
      <c r="F40" s="368">
        <v>0.15</v>
      </c>
      <c r="G40" s="369">
        <v>77.998000000000005</v>
      </c>
      <c r="H40" s="368">
        <v>0</v>
      </c>
      <c r="I40" s="368">
        <v>0</v>
      </c>
      <c r="J40" s="368">
        <v>0</v>
      </c>
      <c r="K40" s="368">
        <v>0</v>
      </c>
      <c r="L40" s="368">
        <v>0</v>
      </c>
      <c r="M40" s="368">
        <v>0.39</v>
      </c>
      <c r="N40" s="368">
        <v>34</v>
      </c>
      <c r="O40" s="368">
        <v>7.9000000000000001E-2</v>
      </c>
      <c r="P40" s="368">
        <v>0.4</v>
      </c>
      <c r="Q40" s="368">
        <v>1</v>
      </c>
      <c r="R40" s="370">
        <v>0.2</v>
      </c>
      <c r="S40" s="368">
        <f>ABS(H40)</f>
        <v>0</v>
      </c>
      <c r="T40" s="368">
        <f>ABS(I40)</f>
        <v>0</v>
      </c>
      <c r="U40" s="368">
        <f>ABS(J40)</f>
        <v>0</v>
      </c>
      <c r="V40" s="368">
        <f>ABS(K40)</f>
        <v>0</v>
      </c>
      <c r="W40" s="368">
        <f>ABS(L40)</f>
        <v>0</v>
      </c>
      <c r="X40" s="368">
        <f>ABS(M40)</f>
        <v>0.39</v>
      </c>
      <c r="Y40" s="368">
        <f>ABS(N40)</f>
        <v>34</v>
      </c>
      <c r="Z40" s="368">
        <f>ABS(O40)</f>
        <v>7.9000000000000001E-2</v>
      </c>
      <c r="AA40" s="368">
        <f>ABS(P40)</f>
        <v>0.4</v>
      </c>
      <c r="AB40" s="368">
        <f>ABS(Q40)</f>
        <v>1</v>
      </c>
      <c r="AC40" s="371">
        <f>ABS(R40)</f>
        <v>0.2</v>
      </c>
      <c r="AD40" s="345" t="s">
        <v>279</v>
      </c>
      <c r="AE40" s="335" t="s">
        <v>128</v>
      </c>
      <c r="AF40" s="335" t="s">
        <v>280</v>
      </c>
      <c r="AG40" s="345" t="s">
        <v>130</v>
      </c>
      <c r="AH40" s="345" t="s">
        <v>131</v>
      </c>
      <c r="AI40" s="284">
        <f>Table5[[#This Row],[Column26]]</f>
        <v>0.4</v>
      </c>
      <c r="AJ40" s="284">
        <f>Table5[[#This Row],[Column27]]</f>
        <v>1</v>
      </c>
      <c r="AK40" s="282">
        <v>12</v>
      </c>
      <c r="AL40" s="284"/>
      <c r="AM40" s="284">
        <f>Table5[[#This Row],[Column314]]*Table5[[#This Row],[Column313]]</f>
        <v>0.4</v>
      </c>
      <c r="AN40" s="344">
        <v>1</v>
      </c>
      <c r="AO40" s="282">
        <v>120</v>
      </c>
      <c r="AP40" s="284">
        <f>Table5[[#This Row],[Column3133]]/Table5[[#This Row],[Column3134]]/Table5[[#This Row],[Column31332]]</f>
        <v>3.3333333333333335E-3</v>
      </c>
      <c r="AQ40" s="284"/>
      <c r="AR40" s="102">
        <v>2.4510000000000001</v>
      </c>
      <c r="AS40" s="102">
        <v>1.1830000000000001</v>
      </c>
      <c r="AT40" s="284">
        <f>Table5[[#This Row],[Column31323]]*Table5[[#This Row],[Column31324]]</f>
        <v>2.8995330000000004</v>
      </c>
      <c r="AU40" s="284">
        <f>Table5[[#This Row],[Column31325]]/Table5[[#This Row],[Column31332]]/Table5[[#This Row],[Column3134]]</f>
        <v>2.4162775000000004E-2</v>
      </c>
      <c r="AV40" s="284"/>
      <c r="AW40" s="2" t="str">
        <f>IF(Table5[[#This Row],[Column15]]&gt;0,"A","B")</f>
        <v>A</v>
      </c>
      <c r="AX40" s="2">
        <f>VLOOKUP(Table5[[#This Row],[Column29]],'Old Version, Power Supplies'!AA$195:AC$212,2,FALSE)</f>
        <v>8</v>
      </c>
      <c r="AY40" s="279">
        <f>ABS(Table5[[#This Row],[Column3123]]/Table5[[#This Row],[Column314]])</f>
        <v>20</v>
      </c>
      <c r="AZ40" s="2">
        <f>VLOOKUP(Table5[[#This Row],[Column29]],'Old Version, Power Supplies'!AA$195:AC$212,3,FALSE)</f>
        <v>3</v>
      </c>
      <c r="BA40" s="279">
        <f>ABS(Table5[[#This Row],[Column31223]]/Table5[[#This Row],[Column313]])</f>
        <v>3</v>
      </c>
      <c r="BB40" s="279" t="s">
        <v>281</v>
      </c>
    </row>
    <row r="41" spans="1:54" x14ac:dyDescent="0.25">
      <c r="A41" s="367">
        <v>36</v>
      </c>
      <c r="B41" s="367">
        <v>59</v>
      </c>
      <c r="C41" s="368" t="s">
        <v>282</v>
      </c>
      <c r="D41" s="368" t="s">
        <v>283</v>
      </c>
      <c r="E41" s="368">
        <v>106.592</v>
      </c>
      <c r="F41" s="368">
        <v>0.15</v>
      </c>
      <c r="G41" s="369">
        <v>77.998000000000005</v>
      </c>
      <c r="H41" s="368">
        <v>0</v>
      </c>
      <c r="I41" s="368">
        <v>0</v>
      </c>
      <c r="J41" s="368">
        <v>0</v>
      </c>
      <c r="K41" s="368">
        <v>0</v>
      </c>
      <c r="L41" s="368">
        <v>0</v>
      </c>
      <c r="M41" s="368">
        <v>3.6749999999999998</v>
      </c>
      <c r="N41" s="368">
        <v>0.6</v>
      </c>
      <c r="O41" s="368">
        <v>0.74399999999999999</v>
      </c>
      <c r="P41" s="368">
        <v>0.9</v>
      </c>
      <c r="Q41" s="368">
        <v>67.599999999999994</v>
      </c>
      <c r="R41" s="370">
        <v>3.43</v>
      </c>
      <c r="S41" s="368">
        <f>ABS(H41)</f>
        <v>0</v>
      </c>
      <c r="T41" s="368">
        <f>ABS(I41)</f>
        <v>0</v>
      </c>
      <c r="U41" s="368">
        <f>ABS(J41)</f>
        <v>0</v>
      </c>
      <c r="V41" s="368">
        <f>ABS(K41)</f>
        <v>0</v>
      </c>
      <c r="W41" s="368">
        <f>ABS(L41)</f>
        <v>0</v>
      </c>
      <c r="X41" s="368">
        <f>ABS(M41)</f>
        <v>3.6749999999999998</v>
      </c>
      <c r="Y41" s="368">
        <f>ABS(N41)</f>
        <v>0.6</v>
      </c>
      <c r="Z41" s="368">
        <f>ABS(O41)</f>
        <v>0.74399999999999999</v>
      </c>
      <c r="AA41" s="368">
        <f>ABS(P41)</f>
        <v>0.9</v>
      </c>
      <c r="AB41" s="368">
        <f>ABS(Q41)</f>
        <v>67.599999999999994</v>
      </c>
      <c r="AC41" s="371">
        <f>ABS(R41)</f>
        <v>3.43</v>
      </c>
      <c r="AD41" s="345" t="s">
        <v>282</v>
      </c>
      <c r="AE41" s="335" t="s">
        <v>153</v>
      </c>
      <c r="AF41" s="335"/>
      <c r="AG41" s="17" t="s">
        <v>284</v>
      </c>
      <c r="AH41" s="17" t="s">
        <v>1057</v>
      </c>
      <c r="AI41" s="284">
        <f>Table5[[#This Row],[Column26]]</f>
        <v>0.9</v>
      </c>
      <c r="AJ41" s="282">
        <f>Table5[[#This Row],[Column27]]</f>
        <v>67.599999999999994</v>
      </c>
      <c r="AK41" s="282">
        <v>6</v>
      </c>
      <c r="AL41" s="282">
        <v>150</v>
      </c>
      <c r="AM41" s="282">
        <f>Table5[[#This Row],[Column314]]*Table5[[#This Row],[Column313]]</f>
        <v>60.839999999999996</v>
      </c>
      <c r="AN41" s="344">
        <v>1</v>
      </c>
      <c r="AO41" s="282">
        <v>208</v>
      </c>
      <c r="AP41" s="282">
        <f>Table5[[#This Row],[Column3133]]/Table5[[#This Row],[Column3134]]/Table5[[#This Row],[Column31332]]</f>
        <v>0.29249999999999998</v>
      </c>
      <c r="AQ41" s="282">
        <v>7</v>
      </c>
      <c r="AR41" s="102">
        <v>78.709000000000003</v>
      </c>
      <c r="AS41" s="102">
        <v>2.0059999999999998</v>
      </c>
      <c r="AT41" s="282">
        <f>Table5[[#This Row],[Column31323]]*Table5[[#This Row],[Column31324]]</f>
        <v>157.890254</v>
      </c>
      <c r="AU41" s="282">
        <f>Table5[[#This Row],[Column31325]]/Table5[[#This Row],[Column31332]]/Table5[[#This Row],[Column3134]]</f>
        <v>0.75908775961538466</v>
      </c>
      <c r="AV41" s="282">
        <v>9</v>
      </c>
      <c r="AW41" s="2" t="str">
        <f>IF(Table5[[#This Row],[Column15]]&gt;0,"A","B")</f>
        <v>A</v>
      </c>
      <c r="AX41" s="2">
        <f>VLOOKUP(Table5[[#This Row],[Column29]],'Old Version, Power Supplies'!AA$195:AC$212,2,FALSE)</f>
        <v>8</v>
      </c>
      <c r="AY41" s="279">
        <f>ABS(Table5[[#This Row],[Column3123]]/Table5[[#This Row],[Column314]])</f>
        <v>8.8888888888888893</v>
      </c>
      <c r="AZ41" s="2">
        <f>VLOOKUP(Table5[[#This Row],[Column29]],'Old Version, Power Supplies'!AA$195:AC$212,3,FALSE)</f>
        <v>90</v>
      </c>
      <c r="BA41" s="279">
        <f>ABS(Table5[[#This Row],[Column31223]]/Table5[[#This Row],[Column313]])</f>
        <v>1.3313609467455623</v>
      </c>
      <c r="BB41" s="279" t="s">
        <v>285</v>
      </c>
    </row>
    <row r="42" spans="1:54" x14ac:dyDescent="0.25">
      <c r="A42" s="367">
        <v>37</v>
      </c>
      <c r="B42" s="484">
        <v>60</v>
      </c>
      <c r="C42" s="368" t="s">
        <v>286</v>
      </c>
      <c r="D42" s="368" t="s">
        <v>208</v>
      </c>
      <c r="E42" s="368">
        <v>107.608</v>
      </c>
      <c r="F42" s="368">
        <v>0.15</v>
      </c>
      <c r="G42" s="369">
        <v>77.998000000000005</v>
      </c>
      <c r="H42" s="368">
        <v>0</v>
      </c>
      <c r="I42" s="368">
        <v>0</v>
      </c>
      <c r="J42" s="368">
        <v>0</v>
      </c>
      <c r="K42" s="368">
        <v>0</v>
      </c>
      <c r="L42" s="368">
        <v>0</v>
      </c>
      <c r="M42" s="368">
        <v>-1.6679999999999999</v>
      </c>
      <c r="N42" s="368">
        <v>34</v>
      </c>
      <c r="O42" s="368">
        <v>-0.33800000000000002</v>
      </c>
      <c r="P42" s="368">
        <v>-1.5</v>
      </c>
      <c r="Q42" s="368">
        <v>-4.2</v>
      </c>
      <c r="R42" s="370">
        <v>-0.87</v>
      </c>
      <c r="S42" s="368">
        <f>ABS(H42)</f>
        <v>0</v>
      </c>
      <c r="T42" s="368">
        <f>ABS(I42)</f>
        <v>0</v>
      </c>
      <c r="U42" s="368">
        <f>ABS(J42)</f>
        <v>0</v>
      </c>
      <c r="V42" s="368">
        <f>ABS(K42)</f>
        <v>0</v>
      </c>
      <c r="W42" s="368">
        <f>ABS(L42)</f>
        <v>0</v>
      </c>
      <c r="X42" s="368">
        <f>ABS(M42)</f>
        <v>1.6679999999999999</v>
      </c>
      <c r="Y42" s="368">
        <f>ABS(N42)</f>
        <v>34</v>
      </c>
      <c r="Z42" s="368">
        <f>ABS(O42)</f>
        <v>0.33800000000000002</v>
      </c>
      <c r="AA42" s="368">
        <f>ABS(P42)</f>
        <v>1.5</v>
      </c>
      <c r="AB42" s="368">
        <f>ABS(Q42)</f>
        <v>4.2</v>
      </c>
      <c r="AC42" s="371">
        <f>ABS(R42)</f>
        <v>0.87</v>
      </c>
      <c r="AD42" s="345" t="s">
        <v>286</v>
      </c>
      <c r="AE42" s="335" t="s">
        <v>212</v>
      </c>
      <c r="AF42" s="335"/>
      <c r="AG42" s="17" t="s">
        <v>225</v>
      </c>
      <c r="AH42" s="17" t="s">
        <v>226</v>
      </c>
      <c r="AI42" s="284">
        <f>Table5[[#This Row],[Column26]]</f>
        <v>1.5</v>
      </c>
      <c r="AJ42" s="284">
        <f>Table5[[#This Row],[Column27]]</f>
        <v>4.2</v>
      </c>
      <c r="AK42" s="282">
        <v>12</v>
      </c>
      <c r="AL42" s="282">
        <v>25</v>
      </c>
      <c r="AM42" s="284">
        <f>Table5[[#This Row],[Column314]]*Table5[[#This Row],[Column313]]</f>
        <v>6.3000000000000007</v>
      </c>
      <c r="AN42" s="344">
        <v>1</v>
      </c>
      <c r="AO42" s="282">
        <v>120</v>
      </c>
      <c r="AP42" s="284">
        <f>Table5[[#This Row],[Column3133]]/Table5[[#This Row],[Column3134]]/Table5[[#This Row],[Column31332]]</f>
        <v>5.2500000000000005E-2</v>
      </c>
      <c r="AQ42" s="284"/>
      <c r="AR42" s="102">
        <v>3.6230000000000002</v>
      </c>
      <c r="AS42" s="102">
        <v>1.4910000000000001</v>
      </c>
      <c r="AT42" s="284">
        <f>Table5[[#This Row],[Column31323]]*Table5[[#This Row],[Column31324]]</f>
        <v>5.4018930000000003</v>
      </c>
      <c r="AU42" s="284">
        <f>Table5[[#This Row],[Column31325]]/Table5[[#This Row],[Column31332]]/Table5[[#This Row],[Column3134]]</f>
        <v>4.5015775000000001E-2</v>
      </c>
      <c r="AV42" s="284"/>
      <c r="AW42" s="2" t="str">
        <f>IF(Table5[[#This Row],[Column15]]&gt;0,"A","B")</f>
        <v>B</v>
      </c>
      <c r="AX42" s="2">
        <f>VLOOKUP(Table5[[#This Row],[Column29]],'Old Version, Power Supplies'!AA$195:AC$212,2,FALSE)</f>
        <v>20</v>
      </c>
      <c r="AY42" s="279">
        <f>ABS(Table5[[#This Row],[Column3123]]/Table5[[#This Row],[Column314]])</f>
        <v>13.333333333333334</v>
      </c>
      <c r="AZ42" s="2">
        <f>VLOOKUP(Table5[[#This Row],[Column29]],'Old Version, Power Supplies'!AA$195:AC$212,3,FALSE)</f>
        <v>10</v>
      </c>
      <c r="BA42" s="279">
        <f>ABS(Table5[[#This Row],[Column31223]]/Table5[[#This Row],[Column313]])</f>
        <v>2.3809523809523809</v>
      </c>
      <c r="BB42" s="279" t="s">
        <v>287</v>
      </c>
    </row>
    <row r="43" spans="1:54" x14ac:dyDescent="0.25">
      <c r="A43" s="367">
        <v>38</v>
      </c>
      <c r="B43" s="367">
        <v>61</v>
      </c>
      <c r="C43" s="368" t="s">
        <v>288</v>
      </c>
      <c r="D43" s="368" t="s">
        <v>208</v>
      </c>
      <c r="E43" s="368">
        <v>107.879</v>
      </c>
      <c r="F43" s="368">
        <v>0.15</v>
      </c>
      <c r="G43" s="369">
        <v>77.998000000000005</v>
      </c>
      <c r="H43" s="368">
        <v>0</v>
      </c>
      <c r="I43" s="368">
        <v>0</v>
      </c>
      <c r="J43" s="368">
        <v>0</v>
      </c>
      <c r="K43" s="368">
        <v>0</v>
      </c>
      <c r="L43" s="368">
        <v>0</v>
      </c>
      <c r="M43" s="368">
        <v>-1.4950000000000001</v>
      </c>
      <c r="N43" s="368">
        <v>34</v>
      </c>
      <c r="O43" s="368">
        <v>-0.30299999999999999</v>
      </c>
      <c r="P43" s="368">
        <v>-1.4</v>
      </c>
      <c r="Q43" s="368">
        <v>-3.7</v>
      </c>
      <c r="R43" s="370">
        <v>-0.78</v>
      </c>
      <c r="S43" s="368">
        <f>ABS(H43)</f>
        <v>0</v>
      </c>
      <c r="T43" s="368">
        <f>ABS(I43)</f>
        <v>0</v>
      </c>
      <c r="U43" s="368">
        <f>ABS(J43)</f>
        <v>0</v>
      </c>
      <c r="V43" s="368">
        <f>ABS(K43)</f>
        <v>0</v>
      </c>
      <c r="W43" s="368">
        <f>ABS(L43)</f>
        <v>0</v>
      </c>
      <c r="X43" s="368">
        <f>ABS(M43)</f>
        <v>1.4950000000000001</v>
      </c>
      <c r="Y43" s="368">
        <f>ABS(N43)</f>
        <v>34</v>
      </c>
      <c r="Z43" s="368">
        <f>ABS(O43)</f>
        <v>0.30299999999999999</v>
      </c>
      <c r="AA43" s="368">
        <f>ABS(P43)</f>
        <v>1.4</v>
      </c>
      <c r="AB43" s="368">
        <f>ABS(Q43)</f>
        <v>3.7</v>
      </c>
      <c r="AC43" s="371">
        <f>ABS(R43)</f>
        <v>0.78</v>
      </c>
      <c r="AD43" s="345" t="s">
        <v>288</v>
      </c>
      <c r="AE43" s="335" t="s">
        <v>212</v>
      </c>
      <c r="AF43" s="335"/>
      <c r="AG43" s="17" t="s">
        <v>225</v>
      </c>
      <c r="AH43" s="17" t="s">
        <v>226</v>
      </c>
      <c r="AI43" s="284">
        <f>Table5[[#This Row],[Column26]]</f>
        <v>1.4</v>
      </c>
      <c r="AJ43" s="284">
        <f>Table5[[#This Row],[Column27]]</f>
        <v>3.7</v>
      </c>
      <c r="AK43" s="282">
        <v>12</v>
      </c>
      <c r="AL43" s="282">
        <v>25</v>
      </c>
      <c r="AM43" s="284">
        <f>Table5[[#This Row],[Column314]]*Table5[[#This Row],[Column313]]</f>
        <v>5.18</v>
      </c>
      <c r="AN43" s="344">
        <v>1</v>
      </c>
      <c r="AO43" s="282">
        <v>120</v>
      </c>
      <c r="AP43" s="284">
        <f>Table5[[#This Row],[Column3133]]/Table5[[#This Row],[Column3134]]/Table5[[#This Row],[Column31332]]</f>
        <v>4.3166666666666666E-2</v>
      </c>
      <c r="AQ43" s="284"/>
      <c r="AR43" s="102">
        <v>4.0389999999999997</v>
      </c>
      <c r="AS43" s="102">
        <v>1.6240000000000001</v>
      </c>
      <c r="AT43" s="284">
        <f>Table5[[#This Row],[Column31323]]*Table5[[#This Row],[Column31324]]</f>
        <v>6.5593360000000001</v>
      </c>
      <c r="AU43" s="284">
        <f>Table5[[#This Row],[Column31325]]/Table5[[#This Row],[Column31332]]/Table5[[#This Row],[Column3134]]</f>
        <v>5.4661133333333334E-2</v>
      </c>
      <c r="AV43" s="284"/>
      <c r="AW43" s="2" t="str">
        <f>IF(Table5[[#This Row],[Column15]]&gt;0,"A","B")</f>
        <v>B</v>
      </c>
      <c r="AX43" s="2">
        <f>VLOOKUP(Table5[[#This Row],[Column29]],'Old Version, Power Supplies'!AA$195:AC$212,2,FALSE)</f>
        <v>20</v>
      </c>
      <c r="AY43" s="279">
        <f>ABS(Table5[[#This Row],[Column3123]]/Table5[[#This Row],[Column314]])</f>
        <v>14.285714285714286</v>
      </c>
      <c r="AZ43" s="2">
        <f>VLOOKUP(Table5[[#This Row],[Column29]],'Old Version, Power Supplies'!AA$195:AC$212,3,FALSE)</f>
        <v>10</v>
      </c>
      <c r="BA43" s="279">
        <f>ABS(Table5[[#This Row],[Column31223]]/Table5[[#This Row],[Column313]])</f>
        <v>2.7027027027027026</v>
      </c>
      <c r="BB43" s="279" t="s">
        <v>289</v>
      </c>
    </row>
    <row r="44" spans="1:54" x14ac:dyDescent="0.25">
      <c r="A44" s="367">
        <v>39</v>
      </c>
      <c r="B44" s="367">
        <v>62</v>
      </c>
      <c r="C44" s="368" t="s">
        <v>290</v>
      </c>
      <c r="D44" s="368" t="s">
        <v>208</v>
      </c>
      <c r="E44" s="368">
        <v>108.568</v>
      </c>
      <c r="F44" s="368">
        <v>0.15</v>
      </c>
      <c r="G44" s="369">
        <v>77.998000000000005</v>
      </c>
      <c r="H44" s="368">
        <v>0</v>
      </c>
      <c r="I44" s="368">
        <v>0</v>
      </c>
      <c r="J44" s="368">
        <v>0</v>
      </c>
      <c r="K44" s="368">
        <v>0</v>
      </c>
      <c r="L44" s="368">
        <v>0</v>
      </c>
      <c r="M44" s="368">
        <v>3.68</v>
      </c>
      <c r="N44" s="368">
        <v>34</v>
      </c>
      <c r="O44" s="368">
        <v>0.746</v>
      </c>
      <c r="P44" s="368">
        <v>3.4</v>
      </c>
      <c r="Q44" s="368">
        <v>9.1999999999999993</v>
      </c>
      <c r="R44" s="370">
        <v>1.92</v>
      </c>
      <c r="S44" s="368">
        <f>ABS(H44)</f>
        <v>0</v>
      </c>
      <c r="T44" s="368">
        <f>ABS(I44)</f>
        <v>0</v>
      </c>
      <c r="U44" s="368">
        <f>ABS(J44)</f>
        <v>0</v>
      </c>
      <c r="V44" s="368">
        <f>ABS(K44)</f>
        <v>0</v>
      </c>
      <c r="W44" s="368">
        <f>ABS(L44)</f>
        <v>0</v>
      </c>
      <c r="X44" s="368">
        <f>ABS(M44)</f>
        <v>3.68</v>
      </c>
      <c r="Y44" s="368">
        <f>ABS(N44)</f>
        <v>34</v>
      </c>
      <c r="Z44" s="368">
        <f>ABS(O44)</f>
        <v>0.746</v>
      </c>
      <c r="AA44" s="368">
        <f>ABS(P44)</f>
        <v>3.4</v>
      </c>
      <c r="AB44" s="368">
        <f>ABS(Q44)</f>
        <v>9.1999999999999993</v>
      </c>
      <c r="AC44" s="371">
        <f>ABS(R44)</f>
        <v>1.92</v>
      </c>
      <c r="AD44" s="345" t="s">
        <v>290</v>
      </c>
      <c r="AE44" s="335" t="s">
        <v>291</v>
      </c>
      <c r="AF44" s="335"/>
      <c r="AG44" s="17" t="s">
        <v>225</v>
      </c>
      <c r="AH44" s="17" t="s">
        <v>1054</v>
      </c>
      <c r="AI44" s="284">
        <f>Table5[[#This Row],[Column26]]</f>
        <v>3.4</v>
      </c>
      <c r="AJ44" s="282">
        <f>Table5[[#This Row],[Column27]]</f>
        <v>9.1999999999999993</v>
      </c>
      <c r="AK44" s="282">
        <v>12</v>
      </c>
      <c r="AL44" s="282">
        <v>25</v>
      </c>
      <c r="AM44" s="282">
        <f>Table5[[#This Row],[Column314]]*Table5[[#This Row],[Column313]]</f>
        <v>31.279999999999998</v>
      </c>
      <c r="AN44" s="344">
        <v>1</v>
      </c>
      <c r="AO44" s="282">
        <v>120</v>
      </c>
      <c r="AP44" s="282">
        <f>Table5[[#This Row],[Column3133]]/Table5[[#This Row],[Column3134]]/Table5[[#This Row],[Column31332]]</f>
        <v>0.26066666666666666</v>
      </c>
      <c r="AQ44" s="282"/>
      <c r="AR44">
        <v>4.9530000000000003</v>
      </c>
      <c r="AS44">
        <v>2.0920000000000001</v>
      </c>
      <c r="AT44" s="497">
        <f>Table5[[#This Row],[Column31323]]*Table5[[#This Row],[Column31324]]</f>
        <v>10.361676000000001</v>
      </c>
      <c r="AU44" s="282">
        <f>Table5[[#This Row],[Column31325]]/Table5[[#This Row],[Column31332]]/Table5[[#This Row],[Column3134]]</f>
        <v>8.6347300000000002E-2</v>
      </c>
      <c r="AV44" s="282"/>
      <c r="AW44" s="2" t="str">
        <f>IF(Table5[[#This Row],[Column15]]&gt;0,"A","B")</f>
        <v>A</v>
      </c>
      <c r="AX44" s="2">
        <f>VLOOKUP(Table5[[#This Row],[Column29]],'Old Version, Power Supplies'!AA$195:AC$212,2,FALSE)</f>
        <v>30</v>
      </c>
      <c r="AY44" s="279">
        <f>ABS(Table5[[#This Row],[Column3123]]/Table5[[#This Row],[Column314]])</f>
        <v>8.8235294117647065</v>
      </c>
      <c r="AZ44" s="2">
        <f>VLOOKUP(Table5[[#This Row],[Column29]],'Old Version, Power Supplies'!AA$195:AC$212,3,FALSE)</f>
        <v>25</v>
      </c>
      <c r="BA44" s="279">
        <f>ABS(Table5[[#This Row],[Column31223]]/Table5[[#This Row],[Column313]])</f>
        <v>2.7173913043478262</v>
      </c>
      <c r="BB44" s="279" t="s">
        <v>292</v>
      </c>
    </row>
    <row r="45" spans="1:54" x14ac:dyDescent="0.25">
      <c r="A45" s="367">
        <v>40</v>
      </c>
      <c r="B45" s="367">
        <v>41</v>
      </c>
      <c r="C45" s="368" t="s">
        <v>233</v>
      </c>
      <c r="D45" s="368" t="s">
        <v>167</v>
      </c>
      <c r="E45" s="368">
        <v>103.916</v>
      </c>
      <c r="F45" s="368">
        <v>4.4999999999999998E-2</v>
      </c>
      <c r="G45" s="369">
        <v>77.998000000000005</v>
      </c>
      <c r="H45" s="368">
        <v>0</v>
      </c>
      <c r="I45" s="368">
        <v>0</v>
      </c>
      <c r="J45" s="368">
        <v>0</v>
      </c>
      <c r="K45" s="368">
        <v>0</v>
      </c>
      <c r="L45" s="368">
        <v>0</v>
      </c>
      <c r="M45" s="368">
        <v>0</v>
      </c>
      <c r="N45" s="368">
        <v>0</v>
      </c>
      <c r="O45" s="368">
        <v>0</v>
      </c>
      <c r="P45" s="368">
        <v>0</v>
      </c>
      <c r="Q45" s="368">
        <v>0</v>
      </c>
      <c r="R45" s="370">
        <v>0</v>
      </c>
      <c r="S45" s="368">
        <f>ABS(H45)</f>
        <v>0</v>
      </c>
      <c r="T45" s="368">
        <f>ABS(I45)</f>
        <v>0</v>
      </c>
      <c r="U45" s="368">
        <f>ABS(J45)</f>
        <v>0</v>
      </c>
      <c r="V45" s="368">
        <f>ABS(K45)</f>
        <v>0</v>
      </c>
      <c r="W45" s="368">
        <f>ABS(L45)</f>
        <v>0</v>
      </c>
      <c r="X45" s="368">
        <f>ABS(M45)</f>
        <v>0</v>
      </c>
      <c r="Y45" s="368">
        <f>ABS(N45)</f>
        <v>0</v>
      </c>
      <c r="Z45" s="368">
        <f>ABS(O45)</f>
        <v>0</v>
      </c>
      <c r="AA45" s="368">
        <f>ABS(P45)</f>
        <v>0</v>
      </c>
      <c r="AB45" s="368">
        <f>ABS(Q45)</f>
        <v>0</v>
      </c>
      <c r="AC45" s="371">
        <f>ABS(R45)</f>
        <v>0</v>
      </c>
      <c r="AD45" s="345" t="s">
        <v>233</v>
      </c>
      <c r="AE45" s="335" t="s">
        <v>128</v>
      </c>
      <c r="AF45" s="335" t="s">
        <v>234</v>
      </c>
      <c r="AG45" s="345" t="s">
        <v>130</v>
      </c>
      <c r="AH45" s="345" t="s">
        <v>235</v>
      </c>
      <c r="AI45" s="284">
        <v>0.01</v>
      </c>
      <c r="AJ45" s="284">
        <v>0.01</v>
      </c>
      <c r="AK45" s="282">
        <v>12</v>
      </c>
      <c r="AL45" s="282"/>
      <c r="AM45" s="284">
        <f>Table5[[#This Row],[Column314]]*Table5[[#This Row],[Column313]]</f>
        <v>1E-4</v>
      </c>
      <c r="AN45" s="344">
        <v>1</v>
      </c>
      <c r="AO45" s="282">
        <v>120</v>
      </c>
      <c r="AP45" s="282">
        <f>Table5[[#This Row],[Column3133]]/Table5[[#This Row],[Column3134]]/Table5[[#This Row],[Column31332]]</f>
        <v>8.3333333333333333E-7</v>
      </c>
      <c r="AQ45" s="282">
        <v>1</v>
      </c>
      <c r="AR45">
        <v>1.6220000000000001</v>
      </c>
      <c r="AS45">
        <v>0.39700000000000002</v>
      </c>
      <c r="AT45" s="282">
        <f>Table5[[#This Row],[Column31323]]*Table5[[#This Row],[Column31324]]</f>
        <v>0.64393400000000012</v>
      </c>
      <c r="AU45" s="282">
        <f>Table5[[#This Row],[Column31325]]/Table5[[#This Row],[Column31332]]/Table5[[#This Row],[Column3134]]</f>
        <v>5.3661166666666678E-3</v>
      </c>
      <c r="AV45" s="282">
        <v>0</v>
      </c>
      <c r="AW45" s="2"/>
      <c r="AX45" s="2">
        <f>VLOOKUP(Table5[[#This Row],[Column29]],'Old Version, Power Supplies'!AA$195:AC$212,2,FALSE)</f>
        <v>8</v>
      </c>
      <c r="AY45" s="279">
        <f>ABS(Table5[[#This Row],[Column3123]]/Table5[[#This Row],[Column314]])</f>
        <v>800</v>
      </c>
      <c r="AZ45" s="2">
        <f>VLOOKUP(Table5[[#This Row],[Column29]],'Old Version, Power Supplies'!AA$195:AC$212,3,FALSE)</f>
        <v>3</v>
      </c>
      <c r="BA45" s="279">
        <f>ABS(Table5[[#This Row],[Column31223]]/Table5[[#This Row],[Column313]])</f>
        <v>300</v>
      </c>
      <c r="BB45" s="279" t="s">
        <v>132</v>
      </c>
    </row>
    <row r="46" spans="1:54" x14ac:dyDescent="0.25">
      <c r="A46" s="367">
        <v>41</v>
      </c>
      <c r="B46" s="484">
        <v>42</v>
      </c>
      <c r="C46" s="368" t="s">
        <v>236</v>
      </c>
      <c r="D46" s="368" t="s">
        <v>167</v>
      </c>
      <c r="E46" s="368">
        <v>104.267</v>
      </c>
      <c r="F46" s="368">
        <v>4.4999999999999998E-2</v>
      </c>
      <c r="G46" s="369">
        <v>77.998000000000005</v>
      </c>
      <c r="H46" s="368">
        <v>0</v>
      </c>
      <c r="I46" s="368">
        <v>0</v>
      </c>
      <c r="J46" s="368">
        <v>0</v>
      </c>
      <c r="K46" s="368">
        <v>0</v>
      </c>
      <c r="L46" s="368">
        <v>0</v>
      </c>
      <c r="M46" s="368">
        <v>0</v>
      </c>
      <c r="N46" s="368">
        <v>0</v>
      </c>
      <c r="O46" s="368">
        <v>0</v>
      </c>
      <c r="P46" s="368">
        <v>0</v>
      </c>
      <c r="Q46" s="368">
        <v>0</v>
      </c>
      <c r="R46" s="370">
        <v>0</v>
      </c>
      <c r="S46" s="368">
        <f>ABS(H46)</f>
        <v>0</v>
      </c>
      <c r="T46" s="368">
        <f>ABS(I46)</f>
        <v>0</v>
      </c>
      <c r="U46" s="368">
        <f>ABS(J46)</f>
        <v>0</v>
      </c>
      <c r="V46" s="368">
        <f>ABS(K46)</f>
        <v>0</v>
      </c>
      <c r="W46" s="368">
        <f>ABS(L46)</f>
        <v>0</v>
      </c>
      <c r="X46" s="368">
        <f>ABS(M46)</f>
        <v>0</v>
      </c>
      <c r="Y46" s="368">
        <f>ABS(N46)</f>
        <v>0</v>
      </c>
      <c r="Z46" s="368">
        <f>ABS(O46)</f>
        <v>0</v>
      </c>
      <c r="AA46" s="368">
        <f>ABS(P46)</f>
        <v>0</v>
      </c>
      <c r="AB46" s="368">
        <f>ABS(Q46)</f>
        <v>0</v>
      </c>
      <c r="AC46" s="371">
        <f>ABS(R46)</f>
        <v>0</v>
      </c>
      <c r="AD46" s="345" t="s">
        <v>236</v>
      </c>
      <c r="AE46" s="335" t="s">
        <v>128</v>
      </c>
      <c r="AF46" s="335" t="s">
        <v>237</v>
      </c>
      <c r="AG46" s="345" t="s">
        <v>130</v>
      </c>
      <c r="AH46" s="345" t="s">
        <v>235</v>
      </c>
      <c r="AI46" s="284">
        <v>0.01</v>
      </c>
      <c r="AJ46" s="284">
        <v>0.01</v>
      </c>
      <c r="AK46" s="282">
        <v>12</v>
      </c>
      <c r="AL46" s="282"/>
      <c r="AM46" s="284">
        <f>Table5[[#This Row],[Column314]]*Table5[[#This Row],[Column313]]</f>
        <v>1E-4</v>
      </c>
      <c r="AN46" s="344">
        <v>1</v>
      </c>
      <c r="AO46" s="282">
        <v>120</v>
      </c>
      <c r="AP46" s="282">
        <f>Table5[[#This Row],[Column3133]]/Table5[[#This Row],[Column3134]]/Table5[[#This Row],[Column31332]]</f>
        <v>8.3333333333333333E-7</v>
      </c>
      <c r="AQ46" s="282"/>
      <c r="AR46">
        <v>1.6739999999999999</v>
      </c>
      <c r="AS46">
        <v>0.39500000000000002</v>
      </c>
      <c r="AT46" s="282">
        <f>Table5[[#This Row],[Column31323]]*Table5[[#This Row],[Column31324]]</f>
        <v>0.66122999999999998</v>
      </c>
      <c r="AU46" s="282">
        <f>Table5[[#This Row],[Column31325]]/Table5[[#This Row],[Column31332]]/Table5[[#This Row],[Column3134]]</f>
        <v>5.5102499999999995E-3</v>
      </c>
      <c r="AV46" s="282"/>
      <c r="AW46" s="2"/>
      <c r="AX46" s="2">
        <f>VLOOKUP(Table5[[#This Row],[Column29]],'Old Version, Power Supplies'!AA$195:AC$212,2,FALSE)</f>
        <v>8</v>
      </c>
      <c r="AY46" s="279">
        <f>ABS(Table5[[#This Row],[Column3123]]/Table5[[#This Row],[Column314]])</f>
        <v>800</v>
      </c>
      <c r="AZ46" s="2">
        <f>VLOOKUP(Table5[[#This Row],[Column29]],'Old Version, Power Supplies'!AA$195:AC$212,3,FALSE)</f>
        <v>3</v>
      </c>
      <c r="BA46" s="279">
        <f>ABS(Table5[[#This Row],[Column31223]]/Table5[[#This Row],[Column313]])</f>
        <v>300</v>
      </c>
      <c r="BB46" s="279" t="s">
        <v>135</v>
      </c>
    </row>
    <row r="47" spans="1:54" x14ac:dyDescent="0.25">
      <c r="A47" s="367">
        <v>42</v>
      </c>
      <c r="B47" s="367">
        <v>43</v>
      </c>
      <c r="C47" s="368" t="s">
        <v>238</v>
      </c>
      <c r="D47" s="368" t="s">
        <v>167</v>
      </c>
      <c r="E47" s="368">
        <v>107.714</v>
      </c>
      <c r="F47" s="368">
        <v>4.4999999999999998E-2</v>
      </c>
      <c r="G47" s="369">
        <v>77.998000000000005</v>
      </c>
      <c r="H47" s="368">
        <v>0</v>
      </c>
      <c r="I47" s="368">
        <v>0</v>
      </c>
      <c r="J47" s="368">
        <v>0</v>
      </c>
      <c r="K47" s="368">
        <v>0</v>
      </c>
      <c r="L47" s="368">
        <v>0</v>
      </c>
      <c r="M47" s="368">
        <v>0</v>
      </c>
      <c r="N47" s="368">
        <v>0</v>
      </c>
      <c r="O47" s="368">
        <v>0</v>
      </c>
      <c r="P47" s="368">
        <v>0</v>
      </c>
      <c r="Q47" s="368">
        <v>0</v>
      </c>
      <c r="R47" s="370">
        <v>0</v>
      </c>
      <c r="S47" s="368">
        <f>ABS(H47)</f>
        <v>0</v>
      </c>
      <c r="T47" s="368">
        <f>ABS(I47)</f>
        <v>0</v>
      </c>
      <c r="U47" s="368">
        <f>ABS(J47)</f>
        <v>0</v>
      </c>
      <c r="V47" s="368">
        <f>ABS(K47)</f>
        <v>0</v>
      </c>
      <c r="W47" s="368">
        <f>ABS(L47)</f>
        <v>0</v>
      </c>
      <c r="X47" s="368">
        <f>ABS(M47)</f>
        <v>0</v>
      </c>
      <c r="Y47" s="368">
        <f>ABS(N47)</f>
        <v>0</v>
      </c>
      <c r="Z47" s="368">
        <f>ABS(O47)</f>
        <v>0</v>
      </c>
      <c r="AA47" s="368">
        <f>ABS(P47)</f>
        <v>0</v>
      </c>
      <c r="AB47" s="368">
        <f>ABS(Q47)</f>
        <v>0</v>
      </c>
      <c r="AC47" s="371">
        <f>ABS(R47)</f>
        <v>0</v>
      </c>
      <c r="AD47" s="345" t="s">
        <v>238</v>
      </c>
      <c r="AE47" s="335" t="s">
        <v>128</v>
      </c>
      <c r="AF47" s="335" t="s">
        <v>239</v>
      </c>
      <c r="AG47" s="345" t="s">
        <v>130</v>
      </c>
      <c r="AH47" s="345" t="s">
        <v>235</v>
      </c>
      <c r="AI47" s="284">
        <v>0.01</v>
      </c>
      <c r="AJ47" s="284">
        <v>0.01</v>
      </c>
      <c r="AK47" s="282">
        <v>12</v>
      </c>
      <c r="AL47" s="282"/>
      <c r="AM47" s="284">
        <f>Table5[[#This Row],[Column314]]*Table5[[#This Row],[Column313]]</f>
        <v>1E-4</v>
      </c>
      <c r="AN47" s="344">
        <v>1</v>
      </c>
      <c r="AO47" s="282">
        <v>120</v>
      </c>
      <c r="AP47" s="282">
        <f>Table5[[#This Row],[Column3133]]/Table5[[#This Row],[Column3134]]/Table5[[#This Row],[Column31332]]</f>
        <v>8.3333333333333333E-7</v>
      </c>
      <c r="AQ47" s="282"/>
      <c r="AR47">
        <v>1.0009999999999999</v>
      </c>
      <c r="AS47">
        <v>0.20699999999999999</v>
      </c>
      <c r="AT47" s="282">
        <f>Table5[[#This Row],[Column31323]]*Table5[[#This Row],[Column31324]]</f>
        <v>0.20720699999999997</v>
      </c>
      <c r="AU47" s="282">
        <f>Table5[[#This Row],[Column31325]]/Table5[[#This Row],[Column31332]]/Table5[[#This Row],[Column3134]]</f>
        <v>1.7267249999999997E-3</v>
      </c>
      <c r="AV47" s="282"/>
      <c r="AW47" s="2"/>
      <c r="AX47" s="2">
        <f>VLOOKUP(Table5[[#This Row],[Column29]],'Old Version, Power Supplies'!AA$195:AC$212,2,FALSE)</f>
        <v>8</v>
      </c>
      <c r="AY47" s="279">
        <f>ABS(Table5[[#This Row],[Column3123]]/Table5[[#This Row],[Column314]])</f>
        <v>800</v>
      </c>
      <c r="AZ47" s="2">
        <f>VLOOKUP(Table5[[#This Row],[Column29]],'Old Version, Power Supplies'!AA$195:AC$212,3,FALSE)</f>
        <v>3</v>
      </c>
      <c r="BA47" s="279">
        <f>ABS(Table5[[#This Row],[Column31223]]/Table5[[#This Row],[Column313]])</f>
        <v>300</v>
      </c>
      <c r="BB47" s="279" t="s">
        <v>240</v>
      </c>
    </row>
    <row r="48" spans="1:54" x14ac:dyDescent="0.25">
      <c r="A48" s="367">
        <v>43</v>
      </c>
      <c r="B48" s="367">
        <v>44</v>
      </c>
      <c r="C48" s="368" t="s">
        <v>241</v>
      </c>
      <c r="D48" s="368" t="s">
        <v>167</v>
      </c>
      <c r="E48" s="368">
        <v>108.01600000000001</v>
      </c>
      <c r="F48" s="368">
        <v>4.4999999999999998E-2</v>
      </c>
      <c r="G48" s="369">
        <v>77.998000000000005</v>
      </c>
      <c r="H48" s="368">
        <v>0</v>
      </c>
      <c r="I48" s="368">
        <v>0</v>
      </c>
      <c r="J48" s="368">
        <v>0</v>
      </c>
      <c r="K48" s="368">
        <v>0</v>
      </c>
      <c r="L48" s="368">
        <v>0</v>
      </c>
      <c r="M48" s="368">
        <v>0</v>
      </c>
      <c r="N48" s="368">
        <v>0</v>
      </c>
      <c r="O48" s="368">
        <v>0</v>
      </c>
      <c r="P48" s="368">
        <v>0</v>
      </c>
      <c r="Q48" s="368">
        <v>0</v>
      </c>
      <c r="R48" s="370">
        <v>0</v>
      </c>
      <c r="S48" s="368">
        <f>ABS(H48)</f>
        <v>0</v>
      </c>
      <c r="T48" s="368">
        <f>ABS(I48)</f>
        <v>0</v>
      </c>
      <c r="U48" s="368">
        <f>ABS(J48)</f>
        <v>0</v>
      </c>
      <c r="V48" s="368">
        <f>ABS(K48)</f>
        <v>0</v>
      </c>
      <c r="W48" s="368">
        <f>ABS(L48)</f>
        <v>0</v>
      </c>
      <c r="X48" s="368">
        <f>ABS(M48)</f>
        <v>0</v>
      </c>
      <c r="Y48" s="368">
        <f>ABS(N48)</f>
        <v>0</v>
      </c>
      <c r="Z48" s="368">
        <f>ABS(O48)</f>
        <v>0</v>
      </c>
      <c r="AA48" s="368">
        <f>ABS(P48)</f>
        <v>0</v>
      </c>
      <c r="AB48" s="368">
        <f>ABS(Q48)</f>
        <v>0</v>
      </c>
      <c r="AC48" s="371">
        <f>ABS(R48)</f>
        <v>0</v>
      </c>
      <c r="AD48" s="345" t="s">
        <v>241</v>
      </c>
      <c r="AE48" s="335" t="s">
        <v>128</v>
      </c>
      <c r="AF48" s="335" t="s">
        <v>242</v>
      </c>
      <c r="AG48" s="345" t="s">
        <v>130</v>
      </c>
      <c r="AH48" s="345" t="s">
        <v>235</v>
      </c>
      <c r="AI48" s="284">
        <v>0.01</v>
      </c>
      <c r="AJ48" s="284">
        <v>0.01</v>
      </c>
      <c r="AK48" s="282">
        <v>12</v>
      </c>
      <c r="AL48" s="282"/>
      <c r="AM48" s="284">
        <f>Table5[[#This Row],[Column314]]*Table5[[#This Row],[Column313]]</f>
        <v>1E-4</v>
      </c>
      <c r="AN48" s="344">
        <v>1</v>
      </c>
      <c r="AO48" s="282">
        <v>120</v>
      </c>
      <c r="AP48" s="282">
        <f>Table5[[#This Row],[Column3133]]/Table5[[#This Row],[Column3134]]/Table5[[#This Row],[Column31332]]</f>
        <v>8.3333333333333333E-7</v>
      </c>
      <c r="AQ48" s="282"/>
      <c r="AR48">
        <v>0.97599999999999998</v>
      </c>
      <c r="AS48">
        <v>0.22700000000000001</v>
      </c>
      <c r="AT48" s="282">
        <f>Table5[[#This Row],[Column31323]]*Table5[[#This Row],[Column31324]]</f>
        <v>0.221552</v>
      </c>
      <c r="AU48" s="282">
        <f>Table5[[#This Row],[Column31325]]/Table5[[#This Row],[Column31332]]/Table5[[#This Row],[Column3134]]</f>
        <v>1.8462666666666666E-3</v>
      </c>
      <c r="AV48" s="282"/>
      <c r="AW48" s="2"/>
      <c r="AX48" s="2">
        <f>VLOOKUP(Table5[[#This Row],[Column29]],'Old Version, Power Supplies'!AA$195:AC$212,2,FALSE)</f>
        <v>8</v>
      </c>
      <c r="AY48" s="279">
        <f>ABS(Table5[[#This Row],[Column3123]]/Table5[[#This Row],[Column314]])</f>
        <v>800</v>
      </c>
      <c r="AZ48" s="2">
        <f>VLOOKUP(Table5[[#This Row],[Column29]],'Old Version, Power Supplies'!AA$195:AC$212,3,FALSE)</f>
        <v>3</v>
      </c>
      <c r="BA48" s="279">
        <f>ABS(Table5[[#This Row],[Column31223]]/Table5[[#This Row],[Column313]])</f>
        <v>300</v>
      </c>
      <c r="BB48" s="279" t="s">
        <v>243</v>
      </c>
    </row>
    <row r="49" spans="1:54" x14ac:dyDescent="0.25">
      <c r="A49" s="367">
        <v>44</v>
      </c>
      <c r="B49" s="367">
        <v>67</v>
      </c>
      <c r="C49" s="368" t="s">
        <v>304</v>
      </c>
      <c r="D49" s="368" t="s">
        <v>186</v>
      </c>
      <c r="E49" s="368">
        <v>183.137</v>
      </c>
      <c r="F49" s="368">
        <v>0.16</v>
      </c>
      <c r="G49" s="369">
        <v>113.999</v>
      </c>
      <c r="H49" s="368">
        <v>0.62339999999999995</v>
      </c>
      <c r="I49" s="368">
        <v>0.125</v>
      </c>
      <c r="J49" s="368">
        <v>-18.850000000000001</v>
      </c>
      <c r="K49" s="368">
        <v>-0.48699999999999999</v>
      </c>
      <c r="L49" s="368">
        <v>-0.65600000000000003</v>
      </c>
      <c r="M49" s="368">
        <v>0</v>
      </c>
      <c r="N49" s="368">
        <v>9.1</v>
      </c>
      <c r="O49" s="368">
        <v>9.2899999999999991</v>
      </c>
      <c r="P49" s="368">
        <v>10.1</v>
      </c>
      <c r="Q49" s="368">
        <v>178.7</v>
      </c>
      <c r="R49" s="370">
        <v>7.73</v>
      </c>
      <c r="S49" s="368">
        <f>ABS(H49)</f>
        <v>0.62339999999999995</v>
      </c>
      <c r="T49" s="368">
        <f>ABS(I49)</f>
        <v>0.125</v>
      </c>
      <c r="U49" s="368">
        <f>ABS(J49)</f>
        <v>18.850000000000001</v>
      </c>
      <c r="V49" s="368">
        <f>ABS(K49)</f>
        <v>0.48699999999999999</v>
      </c>
      <c r="W49" s="368">
        <f>ABS(L49)</f>
        <v>0.65600000000000003</v>
      </c>
      <c r="X49" s="368">
        <f>ABS(M49)</f>
        <v>0</v>
      </c>
      <c r="Y49" s="368">
        <f>ABS(N49)</f>
        <v>9.1</v>
      </c>
      <c r="Z49" s="368">
        <f>ABS(O49)</f>
        <v>9.2899999999999991</v>
      </c>
      <c r="AA49" s="368">
        <f>ABS(P49)</f>
        <v>10.1</v>
      </c>
      <c r="AB49" s="368">
        <f>ABS(Q49)</f>
        <v>178.7</v>
      </c>
      <c r="AC49" s="371">
        <f>ABS(R49)</f>
        <v>7.73</v>
      </c>
      <c r="AD49" s="345" t="s">
        <v>304</v>
      </c>
      <c r="AE49" s="335" t="s">
        <v>181</v>
      </c>
      <c r="AF49" s="335"/>
      <c r="AG49" s="17" t="s">
        <v>213</v>
      </c>
      <c r="AH49" s="17" t="s">
        <v>253</v>
      </c>
      <c r="AI49" s="284">
        <f>Table5[[#This Row],[Column26]]</f>
        <v>10.1</v>
      </c>
      <c r="AJ49" s="282">
        <f>Table5[[#This Row],[Column27]]</f>
        <v>178.7</v>
      </c>
      <c r="AK49" s="346" t="s">
        <v>305</v>
      </c>
      <c r="AL49" s="282">
        <v>400</v>
      </c>
      <c r="AM49" s="282">
        <f>Table5[[#This Row],[Column314]]*Table5[[#This Row],[Column313]]</f>
        <v>1804.87</v>
      </c>
      <c r="AN49" s="344">
        <v>1</v>
      </c>
      <c r="AO49" s="282">
        <v>208</v>
      </c>
      <c r="AP49" s="282">
        <f>Table5[[#This Row],[Column3133]]/Table5[[#This Row],[Column3134]]/Table5[[#This Row],[Column31332]]</f>
        <v>8.6772596153846155</v>
      </c>
      <c r="AQ49" s="282"/>
      <c r="AR49">
        <v>162.29</v>
      </c>
      <c r="AS49">
        <v>9.8119999999999994</v>
      </c>
      <c r="AT49" s="282">
        <f>Table5[[#This Row],[Column31323]]*Table5[[#This Row],[Column31324]]</f>
        <v>1592.3894799999998</v>
      </c>
      <c r="AU49" s="282">
        <f>Table5[[#This Row],[Column31325]]/Table5[[#This Row],[Column31332]]/Table5[[#This Row],[Column3134]]</f>
        <v>7.6557186538461526</v>
      </c>
      <c r="AV49" s="282"/>
      <c r="AW49" s="2" t="str">
        <f>IF(Table5[[#This Row],[Column15]]&lt;0,"A","B")</f>
        <v>B</v>
      </c>
      <c r="AX49" s="2">
        <f>VLOOKUP(Table5[[#This Row],[Column29]],'Old Version, Power Supplies'!AA$195:AC$212,2,FALSE)</f>
        <v>15</v>
      </c>
      <c r="AY49" s="279">
        <f>ABS(Table5[[#This Row],[Column3123]]/Table5[[#This Row],[Column314]])</f>
        <v>1.4851485148514851</v>
      </c>
      <c r="AZ49" s="2">
        <f>VLOOKUP(Table5[[#This Row],[Column29]],'Old Version, Power Supplies'!AA$195:AC$212,3,FALSE)</f>
        <v>220</v>
      </c>
      <c r="BA49" s="279">
        <f>ABS(Table5[[#This Row],[Column31223]]/Table5[[#This Row],[Column313]])</f>
        <v>1.2311135982092893</v>
      </c>
      <c r="BB49" s="279" t="s">
        <v>306</v>
      </c>
    </row>
    <row r="50" spans="1:54" x14ac:dyDescent="0.25">
      <c r="A50" s="367">
        <v>45</v>
      </c>
      <c r="B50" s="367">
        <v>68</v>
      </c>
      <c r="C50" s="368" t="s">
        <v>307</v>
      </c>
      <c r="D50" s="368" t="s">
        <v>308</v>
      </c>
      <c r="E50" s="368">
        <v>184.55699999999999</v>
      </c>
      <c r="F50" s="368">
        <v>0.31</v>
      </c>
      <c r="G50" s="369">
        <v>113.999</v>
      </c>
      <c r="H50" s="368">
        <v>-0.4325</v>
      </c>
      <c r="I50" s="368">
        <v>-0.14899999999999999</v>
      </c>
      <c r="J50" s="368">
        <v>22.46</v>
      </c>
      <c r="K50" s="368">
        <v>0.79100000000000004</v>
      </c>
      <c r="L50" s="368">
        <v>1.5129999999999999</v>
      </c>
      <c r="M50" s="368">
        <v>0</v>
      </c>
      <c r="N50" s="368">
        <v>17.7</v>
      </c>
      <c r="O50" s="368">
        <v>-6.4379999999999997</v>
      </c>
      <c r="P50" s="368">
        <v>-10.4</v>
      </c>
      <c r="Q50" s="368">
        <v>-123.8</v>
      </c>
      <c r="R50" s="370">
        <v>-5.35</v>
      </c>
      <c r="S50" s="368">
        <f>ABS(H50)</f>
        <v>0.4325</v>
      </c>
      <c r="T50" s="368">
        <f>ABS(I50)</f>
        <v>0.14899999999999999</v>
      </c>
      <c r="U50" s="368">
        <f>ABS(J50)</f>
        <v>22.46</v>
      </c>
      <c r="V50" s="368">
        <f>ABS(K50)</f>
        <v>0.79100000000000004</v>
      </c>
      <c r="W50" s="368">
        <f>ABS(L50)</f>
        <v>1.5129999999999999</v>
      </c>
      <c r="X50" s="368">
        <f>ABS(M50)</f>
        <v>0</v>
      </c>
      <c r="Y50" s="368">
        <f>ABS(N50)</f>
        <v>17.7</v>
      </c>
      <c r="Z50" s="368">
        <f>ABS(O50)</f>
        <v>6.4379999999999997</v>
      </c>
      <c r="AA50" s="368">
        <f>ABS(P50)</f>
        <v>10.4</v>
      </c>
      <c r="AB50" s="368">
        <f>ABS(Q50)</f>
        <v>123.8</v>
      </c>
      <c r="AC50" s="371">
        <f>ABS(R50)</f>
        <v>5.35</v>
      </c>
      <c r="AD50" s="345" t="s">
        <v>307</v>
      </c>
      <c r="AE50" s="335" t="s">
        <v>309</v>
      </c>
      <c r="AF50" s="335"/>
      <c r="AG50" s="17" t="s">
        <v>284</v>
      </c>
      <c r="AH50" s="17" t="s">
        <v>1058</v>
      </c>
      <c r="AI50" s="284">
        <f>Table5[[#This Row],[Column26]]</f>
        <v>10.4</v>
      </c>
      <c r="AJ50" s="282">
        <f>Table5[[#This Row],[Column27]]</f>
        <v>123.8</v>
      </c>
      <c r="AK50" s="282">
        <v>2</v>
      </c>
      <c r="AL50" s="282">
        <v>150</v>
      </c>
      <c r="AM50" s="282">
        <f>Table5[[#This Row],[Column314]]*Table5[[#This Row],[Column313]]</f>
        <v>1287.52</v>
      </c>
      <c r="AN50" s="344">
        <v>1</v>
      </c>
      <c r="AO50" s="282">
        <v>208</v>
      </c>
      <c r="AP50" s="282">
        <f>Table5[[#This Row],[Column3133]]/Table5[[#This Row],[Column3134]]/Table5[[#This Row],[Column31332]]</f>
        <v>6.1899999999999995</v>
      </c>
      <c r="AQ50" s="282"/>
      <c r="AR50">
        <v>123.83</v>
      </c>
      <c r="AS50">
        <v>11.102</v>
      </c>
      <c r="AT50" s="282">
        <f>Table5[[#This Row],[Column31323]]*Table5[[#This Row],[Column31324]]</f>
        <v>1374.7606599999999</v>
      </c>
      <c r="AU50" s="282">
        <f>Table5[[#This Row],[Column31325]]/Table5[[#This Row],[Column31332]]/Table5[[#This Row],[Column3134]]</f>
        <v>6.6094262499999994</v>
      </c>
      <c r="AV50" s="282">
        <v>10</v>
      </c>
      <c r="AW50" s="2" t="str">
        <f>IF(Table5[[#This Row],[Column15]]&lt;0,"A","B")</f>
        <v>A</v>
      </c>
      <c r="AX50" s="2">
        <f>VLOOKUP(Table5[[#This Row],[Column29]],'Old Version, Power Supplies'!AA$195:AC$212,2,FALSE)</f>
        <v>20</v>
      </c>
      <c r="AY50" s="279">
        <f>ABS(Table5[[#This Row],[Column3123]]/Table5[[#This Row],[Column314]])</f>
        <v>1.9230769230769229</v>
      </c>
      <c r="AZ50" s="2">
        <f>VLOOKUP(Table5[[#This Row],[Column29]],'Old Version, Power Supplies'!AA$195:AC$212,3,FALSE)</f>
        <v>165</v>
      </c>
      <c r="BA50" s="279">
        <f>ABS(Table5[[#This Row],[Column31223]]/Table5[[#This Row],[Column313]])</f>
        <v>1.3327948303715671</v>
      </c>
      <c r="BB50" s="279" t="s">
        <v>310</v>
      </c>
    </row>
    <row r="51" spans="1:54" x14ac:dyDescent="0.25">
      <c r="A51" s="367">
        <v>46</v>
      </c>
      <c r="B51" s="484">
        <v>69</v>
      </c>
      <c r="C51" s="368" t="s">
        <v>311</v>
      </c>
      <c r="D51" s="368" t="s">
        <v>308</v>
      </c>
      <c r="E51" s="368">
        <v>185.92</v>
      </c>
      <c r="F51" s="368">
        <v>0.31</v>
      </c>
      <c r="G51" s="369">
        <v>113.999</v>
      </c>
      <c r="H51" s="368">
        <v>-0.4325</v>
      </c>
      <c r="I51" s="368">
        <v>-0.14899999999999999</v>
      </c>
      <c r="J51" s="368">
        <v>22.46</v>
      </c>
      <c r="K51" s="368">
        <v>0.79100000000000004</v>
      </c>
      <c r="L51" s="368">
        <v>1.5129999999999999</v>
      </c>
      <c r="M51" s="368">
        <v>0</v>
      </c>
      <c r="N51" s="368">
        <v>17.7</v>
      </c>
      <c r="O51" s="368">
        <v>-6.4379999999999997</v>
      </c>
      <c r="P51" s="368">
        <v>-10.4</v>
      </c>
      <c r="Q51" s="368">
        <v>-123.8</v>
      </c>
      <c r="R51" s="370">
        <v>-5.35</v>
      </c>
      <c r="S51" s="368">
        <f>ABS(H51)</f>
        <v>0.4325</v>
      </c>
      <c r="T51" s="368">
        <f>ABS(I51)</f>
        <v>0.14899999999999999</v>
      </c>
      <c r="U51" s="368">
        <f>ABS(J51)</f>
        <v>22.46</v>
      </c>
      <c r="V51" s="368">
        <f>ABS(K51)</f>
        <v>0.79100000000000004</v>
      </c>
      <c r="W51" s="368">
        <f>ABS(L51)</f>
        <v>1.5129999999999999</v>
      </c>
      <c r="X51" s="368">
        <f>ABS(M51)</f>
        <v>0</v>
      </c>
      <c r="Y51" s="368">
        <f>ABS(N51)</f>
        <v>17.7</v>
      </c>
      <c r="Z51" s="368">
        <f>ABS(O51)</f>
        <v>6.4379999999999997</v>
      </c>
      <c r="AA51" s="368">
        <f>ABS(P51)</f>
        <v>10.4</v>
      </c>
      <c r="AB51" s="368">
        <f>ABS(Q51)</f>
        <v>123.8</v>
      </c>
      <c r="AC51" s="371">
        <f>ABS(R51)</f>
        <v>5.35</v>
      </c>
      <c r="AD51" s="345" t="s">
        <v>311</v>
      </c>
      <c r="AE51" s="335" t="s">
        <v>309</v>
      </c>
      <c r="AF51" s="335"/>
      <c r="AG51" s="17" t="s">
        <v>221</v>
      </c>
      <c r="AH51" s="17" t="s">
        <v>1057</v>
      </c>
      <c r="AI51" s="284">
        <f>Table5[[#This Row],[Column26]]</f>
        <v>10.4</v>
      </c>
      <c r="AJ51" s="282">
        <f>Table5[[#This Row],[Column27]]</f>
        <v>123.8</v>
      </c>
      <c r="AK51" s="282">
        <v>2</v>
      </c>
      <c r="AL51" s="282">
        <v>150</v>
      </c>
      <c r="AM51" s="282">
        <f>Table5[[#This Row],[Column314]]*Table5[[#This Row],[Column313]]</f>
        <v>1287.52</v>
      </c>
      <c r="AN51" s="344">
        <v>1</v>
      </c>
      <c r="AO51" s="282">
        <v>208</v>
      </c>
      <c r="AP51" s="282">
        <f>Table5[[#This Row],[Column3133]]/Table5[[#This Row],[Column3134]]/Table5[[#This Row],[Column31332]]</f>
        <v>6.1899999999999995</v>
      </c>
      <c r="AQ51" s="282"/>
      <c r="AR51">
        <v>123.82</v>
      </c>
      <c r="AS51">
        <v>11.012</v>
      </c>
      <c r="AT51" s="282">
        <f>Table5[[#This Row],[Column31323]]*Table5[[#This Row],[Column31324]]</f>
        <v>1363.50584</v>
      </c>
      <c r="AU51" s="282">
        <f>Table5[[#This Row],[Column31325]]/Table5[[#This Row],[Column31332]]/Table5[[#This Row],[Column3134]]</f>
        <v>6.5553165384615388</v>
      </c>
      <c r="AV51" s="282"/>
      <c r="AW51" s="2" t="str">
        <f>IF(Table5[[#This Row],[Column15]]&lt;0,"A","B")</f>
        <v>A</v>
      </c>
      <c r="AX51" s="2">
        <f>VLOOKUP(Table5[[#This Row],[Column29]],'Old Version, Power Supplies'!AA$195:AC$212,2,FALSE)</f>
        <v>20</v>
      </c>
      <c r="AY51" s="279">
        <f>ABS(Table5[[#This Row],[Column3123]]/Table5[[#This Row],[Column314]])</f>
        <v>1.9230769230769229</v>
      </c>
      <c r="AZ51" s="2">
        <f>VLOOKUP(Table5[[#This Row],[Column29]],'Old Version, Power Supplies'!AA$195:AC$212,3,FALSE)</f>
        <v>165</v>
      </c>
      <c r="BA51" s="279">
        <f>ABS(Table5[[#This Row],[Column31223]]/Table5[[#This Row],[Column313]])</f>
        <v>1.3327948303715671</v>
      </c>
      <c r="BB51" s="279" t="s">
        <v>312</v>
      </c>
    </row>
    <row r="52" spans="1:54" x14ac:dyDescent="0.25">
      <c r="A52" s="367">
        <v>47</v>
      </c>
      <c r="B52" s="367">
        <v>70</v>
      </c>
      <c r="C52" s="368" t="s">
        <v>313</v>
      </c>
      <c r="D52" s="368" t="s">
        <v>186</v>
      </c>
      <c r="E52" s="368">
        <v>187.203</v>
      </c>
      <c r="F52" s="368">
        <v>0.16</v>
      </c>
      <c r="G52" s="369">
        <v>113.999</v>
      </c>
      <c r="H52" s="368">
        <v>0.63060000000000005</v>
      </c>
      <c r="I52" s="368">
        <v>0.12640000000000001</v>
      </c>
      <c r="J52" s="368">
        <v>-19.021999999999998</v>
      </c>
      <c r="K52" s="368">
        <v>-0.48099999999999998</v>
      </c>
      <c r="L52" s="368">
        <v>-0.66300000000000003</v>
      </c>
      <c r="M52" s="368">
        <v>0</v>
      </c>
      <c r="N52" s="368">
        <v>9.1</v>
      </c>
      <c r="O52" s="368">
        <v>9.3970000000000002</v>
      </c>
      <c r="P52" s="368">
        <v>10.199999999999999</v>
      </c>
      <c r="Q52" s="368">
        <v>180.7</v>
      </c>
      <c r="R52" s="370">
        <v>7.82</v>
      </c>
      <c r="S52" s="368">
        <f>ABS(H52)</f>
        <v>0.63060000000000005</v>
      </c>
      <c r="T52" s="368">
        <f>ABS(I52)</f>
        <v>0.12640000000000001</v>
      </c>
      <c r="U52" s="368">
        <f>ABS(J52)</f>
        <v>19.021999999999998</v>
      </c>
      <c r="V52" s="368">
        <f>ABS(K52)</f>
        <v>0.48099999999999998</v>
      </c>
      <c r="W52" s="368">
        <f>ABS(L52)</f>
        <v>0.66300000000000003</v>
      </c>
      <c r="X52" s="368">
        <f>ABS(M52)</f>
        <v>0</v>
      </c>
      <c r="Y52" s="368">
        <f>ABS(N52)</f>
        <v>9.1</v>
      </c>
      <c r="Z52" s="368">
        <f>ABS(O52)</f>
        <v>9.3970000000000002</v>
      </c>
      <c r="AA52" s="368">
        <f>ABS(P52)</f>
        <v>10.199999999999999</v>
      </c>
      <c r="AB52" s="368">
        <f>ABS(Q52)</f>
        <v>180.7</v>
      </c>
      <c r="AC52" s="371">
        <f>ABS(R52)</f>
        <v>7.82</v>
      </c>
      <c r="AD52" s="345" t="s">
        <v>313</v>
      </c>
      <c r="AE52" s="335" t="s">
        <v>257</v>
      </c>
      <c r="AF52" s="335"/>
      <c r="AG52" s="17" t="s">
        <v>225</v>
      </c>
      <c r="AH52" s="345" t="s">
        <v>258</v>
      </c>
      <c r="AI52" s="363">
        <f>Table5[[#This Row],[Column26]]</f>
        <v>10.199999999999999</v>
      </c>
      <c r="AJ52" s="364">
        <f>Table5[[#This Row],[Column27]]</f>
        <v>180.7</v>
      </c>
      <c r="AK52" s="384" t="s">
        <v>247</v>
      </c>
      <c r="AL52" s="364">
        <v>400</v>
      </c>
      <c r="AM52" s="364">
        <f>Table5[[#This Row],[Column314]]*Table5[[#This Row],[Column313]]</f>
        <v>1843.1399999999996</v>
      </c>
      <c r="AN52" s="365">
        <v>1.73</v>
      </c>
      <c r="AO52" s="364">
        <v>208</v>
      </c>
      <c r="AP52" s="364">
        <f>Table5[[#This Row],[Column3133]]/Table5[[#This Row],[Column3134]]/Table5[[#This Row],[Column31332]]</f>
        <v>5.1221098265895941</v>
      </c>
      <c r="AQ52" s="364">
        <v>5</v>
      </c>
      <c r="AR52">
        <v>164.14</v>
      </c>
      <c r="AS52">
        <v>10.026999999999999</v>
      </c>
      <c r="AT52" s="364">
        <f>Table5[[#This Row],[Column31323]]*Table5[[#This Row],[Column31324]]</f>
        <v>1645.8317799999998</v>
      </c>
      <c r="AU52" s="364">
        <f>Table5[[#This Row],[Column31325]]/Table5[[#This Row],[Column31332]]/Table5[[#This Row],[Column3134]]</f>
        <v>4.573787738995108</v>
      </c>
      <c r="AV52" s="364">
        <v>5</v>
      </c>
      <c r="AW52" s="2" t="str">
        <f>IF(Table5[[#This Row],[Column15]]&lt;0,"A","B")</f>
        <v>B</v>
      </c>
      <c r="AX52" s="2">
        <f>VLOOKUP(Table5[[#This Row],[Column29]],'Old Version, Power Supplies'!AA$195:AC$212,2,FALSE)</f>
        <v>40</v>
      </c>
      <c r="AY52" s="279">
        <f>ABS(Table5[[#This Row],[Column3123]]/Table5[[#This Row],[Column314]])</f>
        <v>3.9215686274509807</v>
      </c>
      <c r="AZ52" s="2">
        <f>VLOOKUP(Table5[[#This Row],[Column29]],'Old Version, Power Supplies'!AA$195:AC$212,3,FALSE)</f>
        <v>250</v>
      </c>
      <c r="BA52" s="279">
        <f>ABS(Table5[[#This Row],[Column31223]]/Table5[[#This Row],[Column313]])</f>
        <v>1.3835085777531821</v>
      </c>
      <c r="BB52" s="279" t="s">
        <v>314</v>
      </c>
    </row>
    <row r="53" spans="1:54" x14ac:dyDescent="0.25">
      <c r="A53" s="367">
        <v>48</v>
      </c>
      <c r="B53" s="367">
        <v>71</v>
      </c>
      <c r="C53" s="368" t="s">
        <v>315</v>
      </c>
      <c r="D53" s="368" t="s">
        <v>208</v>
      </c>
      <c r="E53" s="368">
        <v>182.85300000000001</v>
      </c>
      <c r="F53" s="368">
        <v>0.15</v>
      </c>
      <c r="G53" s="369">
        <v>113.999</v>
      </c>
      <c r="H53" s="368">
        <v>0</v>
      </c>
      <c r="I53" s="368">
        <v>0</v>
      </c>
      <c r="J53" s="368">
        <v>0</v>
      </c>
      <c r="K53" s="368">
        <v>0</v>
      </c>
      <c r="L53" s="368">
        <v>0</v>
      </c>
      <c r="M53" s="368">
        <v>-1.028</v>
      </c>
      <c r="N53" s="368">
        <v>34</v>
      </c>
      <c r="O53" s="368">
        <v>-0.20799999999999999</v>
      </c>
      <c r="P53" s="368">
        <v>-1</v>
      </c>
      <c r="Q53" s="368">
        <v>-2.6</v>
      </c>
      <c r="R53" s="370">
        <v>-0.54</v>
      </c>
      <c r="S53" s="368">
        <f>ABS(H53)</f>
        <v>0</v>
      </c>
      <c r="T53" s="368">
        <f>ABS(I53)</f>
        <v>0</v>
      </c>
      <c r="U53" s="368">
        <f>ABS(J53)</f>
        <v>0</v>
      </c>
      <c r="V53" s="368">
        <f>ABS(K53)</f>
        <v>0</v>
      </c>
      <c r="W53" s="368">
        <f>ABS(L53)</f>
        <v>0</v>
      </c>
      <c r="X53" s="368">
        <f>ABS(M53)</f>
        <v>1.028</v>
      </c>
      <c r="Y53" s="368">
        <f>ABS(N53)</f>
        <v>34</v>
      </c>
      <c r="Z53" s="368">
        <f>ABS(O53)</f>
        <v>0.20799999999999999</v>
      </c>
      <c r="AA53" s="368">
        <f>ABS(P53)</f>
        <v>1</v>
      </c>
      <c r="AB53" s="368">
        <f>ABS(Q53)</f>
        <v>2.6</v>
      </c>
      <c r="AC53" s="371">
        <f>ABS(R53)</f>
        <v>0.54</v>
      </c>
      <c r="AD53" s="345" t="s">
        <v>315</v>
      </c>
      <c r="AE53" s="335" t="s">
        <v>212</v>
      </c>
      <c r="AF53" s="335"/>
      <c r="AG53" s="17" t="s">
        <v>213</v>
      </c>
      <c r="AH53" s="345" t="s">
        <v>214</v>
      </c>
      <c r="AI53" s="363">
        <f>Table5[[#This Row],[Column26]]</f>
        <v>1</v>
      </c>
      <c r="AJ53" s="363">
        <f>Table5[[#This Row],[Column27]]</f>
        <v>2.6</v>
      </c>
      <c r="AK53" s="364">
        <v>12</v>
      </c>
      <c r="AL53" s="364">
        <v>25</v>
      </c>
      <c r="AM53" s="363">
        <f>Table5[[#This Row],[Column314]]*Table5[[#This Row],[Column313]]</f>
        <v>2.6</v>
      </c>
      <c r="AN53" s="365">
        <v>1</v>
      </c>
      <c r="AO53" s="364">
        <v>120</v>
      </c>
      <c r="AP53" s="363">
        <f>Table5[[#This Row],[Column3133]]/Table5[[#This Row],[Column3134]]/Table5[[#This Row],[Column31332]]</f>
        <v>2.1666666666666667E-2</v>
      </c>
      <c r="AQ53" s="363"/>
      <c r="AR53" s="102">
        <v>2.5619999999999998</v>
      </c>
      <c r="AS53" s="102">
        <v>1.026</v>
      </c>
      <c r="AT53" s="363">
        <f>Table5[[#This Row],[Column31323]]*Table5[[#This Row],[Column31324]]</f>
        <v>2.6286119999999999</v>
      </c>
      <c r="AU53" s="363">
        <f>Table5[[#This Row],[Column31325]]/Table5[[#This Row],[Column31332]]/Table5[[#This Row],[Column3134]]</f>
        <v>2.19051E-2</v>
      </c>
      <c r="AV53" s="363">
        <v>2.6</v>
      </c>
      <c r="AW53" s="2" t="str">
        <f>IF(Table5[[#This Row],[Column15]]&gt;0,"A","B")</f>
        <v>B</v>
      </c>
      <c r="AX53" s="2">
        <f>VLOOKUP(Table5[[#This Row],[Column29]],'Old Version, Power Supplies'!AA$195:AC$212,2,FALSE)</f>
        <v>20</v>
      </c>
      <c r="AY53" s="279">
        <f>ABS(Table5[[#This Row],[Column3123]]/Table5[[#This Row],[Column314]])</f>
        <v>20</v>
      </c>
      <c r="AZ53" s="2">
        <f>VLOOKUP(Table5[[#This Row],[Column29]],'Old Version, Power Supplies'!AA$195:AC$212,3,FALSE)</f>
        <v>10</v>
      </c>
      <c r="BA53" s="279">
        <f>ABS(Table5[[#This Row],[Column31223]]/Table5[[#This Row],[Column313]])</f>
        <v>3.8461538461538458</v>
      </c>
      <c r="BB53" s="279" t="s">
        <v>316</v>
      </c>
    </row>
    <row r="54" spans="1:54" x14ac:dyDescent="0.25">
      <c r="A54" s="367">
        <v>49</v>
      </c>
      <c r="B54" s="484">
        <v>72</v>
      </c>
      <c r="C54" s="368" t="s">
        <v>317</v>
      </c>
      <c r="D54" s="368" t="s">
        <v>283</v>
      </c>
      <c r="E54" s="368">
        <v>183.57300000000001</v>
      </c>
      <c r="F54" s="368">
        <v>0.15</v>
      </c>
      <c r="G54" s="369">
        <v>113.999</v>
      </c>
      <c r="H54" s="368">
        <v>0</v>
      </c>
      <c r="I54" s="368">
        <v>0</v>
      </c>
      <c r="J54" s="368">
        <v>0</v>
      </c>
      <c r="K54" s="368">
        <v>0</v>
      </c>
      <c r="L54" s="368">
        <v>0</v>
      </c>
      <c r="M54" s="368">
        <v>4.57</v>
      </c>
      <c r="N54" s="368">
        <v>0.6</v>
      </c>
      <c r="O54" s="368">
        <v>0.92500000000000004</v>
      </c>
      <c r="P54" s="368">
        <v>1.1000000000000001</v>
      </c>
      <c r="Q54" s="368">
        <v>84.1</v>
      </c>
      <c r="R54" s="370">
        <v>4.26</v>
      </c>
      <c r="S54" s="368">
        <f>ABS(H54)</f>
        <v>0</v>
      </c>
      <c r="T54" s="368">
        <f>ABS(I54)</f>
        <v>0</v>
      </c>
      <c r="U54" s="368">
        <f>ABS(J54)</f>
        <v>0</v>
      </c>
      <c r="V54" s="368">
        <f>ABS(K54)</f>
        <v>0</v>
      </c>
      <c r="W54" s="368">
        <f>ABS(L54)</f>
        <v>0</v>
      </c>
      <c r="X54" s="368">
        <f>ABS(M54)</f>
        <v>4.57</v>
      </c>
      <c r="Y54" s="368">
        <f>ABS(N54)</f>
        <v>0.6</v>
      </c>
      <c r="Z54" s="368">
        <f>ABS(O54)</f>
        <v>0.92500000000000004</v>
      </c>
      <c r="AA54" s="368">
        <f>ABS(P54)</f>
        <v>1.1000000000000001</v>
      </c>
      <c r="AB54" s="368">
        <f>ABS(Q54)</f>
        <v>84.1</v>
      </c>
      <c r="AC54" s="371">
        <f>ABS(R54)</f>
        <v>4.26</v>
      </c>
      <c r="AD54" s="345" t="s">
        <v>317</v>
      </c>
      <c r="AE54" s="335" t="s">
        <v>318</v>
      </c>
      <c r="AF54" s="335"/>
      <c r="AG54" s="17" t="s">
        <v>213</v>
      </c>
      <c r="AH54" s="345" t="s">
        <v>253</v>
      </c>
      <c r="AI54" s="363">
        <f>Table5[[#This Row],[Column26]]</f>
        <v>1.1000000000000001</v>
      </c>
      <c r="AJ54" s="364">
        <f>Table5[[#This Row],[Column27]]</f>
        <v>84.1</v>
      </c>
      <c r="AK54" s="364">
        <v>2</v>
      </c>
      <c r="AL54" s="364">
        <v>150</v>
      </c>
      <c r="AM54" s="364">
        <f>Table5[[#This Row],[Column314]]*Table5[[#This Row],[Column313]]</f>
        <v>92.51</v>
      </c>
      <c r="AN54" s="365">
        <v>1</v>
      </c>
      <c r="AO54" s="364">
        <v>208</v>
      </c>
      <c r="AP54" s="364">
        <f>Table5[[#This Row],[Column3133]]/Table5[[#This Row],[Column3134]]/Table5[[#This Row],[Column31332]]</f>
        <v>0.44475961538461539</v>
      </c>
      <c r="AQ54" s="364"/>
      <c r="AR54">
        <v>85.24</v>
      </c>
      <c r="AS54">
        <v>1.446</v>
      </c>
      <c r="AT54" s="364">
        <f>Table5[[#This Row],[Column31323]]*Table5[[#This Row],[Column31324]]</f>
        <v>123.25703999999999</v>
      </c>
      <c r="AU54" s="364">
        <f>Table5[[#This Row],[Column31325]]/Table5[[#This Row],[Column31332]]/Table5[[#This Row],[Column3134]]</f>
        <v>0.59258192307692303</v>
      </c>
      <c r="AV54" s="364"/>
      <c r="AW54" s="2" t="str">
        <f>IF(Table5[[#This Row],[Column15]]&gt;0,"A","B")</f>
        <v>A</v>
      </c>
      <c r="AX54" s="2">
        <f>VLOOKUP(Table5[[#This Row],[Column29]],'Old Version, Power Supplies'!AA$195:AC$212,2,FALSE)</f>
        <v>6</v>
      </c>
      <c r="AY54" s="279">
        <f>ABS(Table5[[#This Row],[Column3123]]/Table5[[#This Row],[Column314]])</f>
        <v>5.4545454545454541</v>
      </c>
      <c r="AZ54" s="2">
        <f>VLOOKUP(Table5[[#This Row],[Column29]],'Old Version, Power Supplies'!AA$195:AC$212,3,FALSE)</f>
        <v>200</v>
      </c>
      <c r="BA54" s="279">
        <f>ABS(Table5[[#This Row],[Column31223]]/Table5[[#This Row],[Column313]])</f>
        <v>2.3781212841854935</v>
      </c>
      <c r="BB54" s="279" t="s">
        <v>319</v>
      </c>
    </row>
    <row r="55" spans="1:54" x14ac:dyDescent="0.25">
      <c r="A55" s="367">
        <v>50</v>
      </c>
      <c r="B55" s="367">
        <v>73</v>
      </c>
      <c r="C55" s="368" t="s">
        <v>320</v>
      </c>
      <c r="D55" s="368" t="s">
        <v>283</v>
      </c>
      <c r="E55" s="368">
        <v>183.87100000000001</v>
      </c>
      <c r="F55" s="368">
        <v>0.15</v>
      </c>
      <c r="G55" s="369">
        <v>113.999</v>
      </c>
      <c r="H55" s="368">
        <v>0</v>
      </c>
      <c r="I55" s="368">
        <v>0</v>
      </c>
      <c r="J55" s="368">
        <v>0</v>
      </c>
      <c r="K55" s="368">
        <v>0</v>
      </c>
      <c r="L55" s="368">
        <v>0</v>
      </c>
      <c r="M55" s="368">
        <v>-5.4950000000000001</v>
      </c>
      <c r="N55" s="368">
        <v>0.6</v>
      </c>
      <c r="O55" s="368">
        <v>-1.1120000000000001</v>
      </c>
      <c r="P55" s="368">
        <v>-1.3</v>
      </c>
      <c r="Q55" s="368">
        <v>-101.1</v>
      </c>
      <c r="R55" s="370">
        <v>-5.12</v>
      </c>
      <c r="S55" s="368">
        <f>ABS(H55)</f>
        <v>0</v>
      </c>
      <c r="T55" s="368">
        <f>ABS(I55)</f>
        <v>0</v>
      </c>
      <c r="U55" s="368">
        <f>ABS(J55)</f>
        <v>0</v>
      </c>
      <c r="V55" s="368">
        <f>ABS(K55)</f>
        <v>0</v>
      </c>
      <c r="W55" s="368">
        <f>ABS(L55)</f>
        <v>0</v>
      </c>
      <c r="X55" s="368">
        <f>ABS(M55)</f>
        <v>5.4950000000000001</v>
      </c>
      <c r="Y55" s="368">
        <f>ABS(N55)</f>
        <v>0.6</v>
      </c>
      <c r="Z55" s="368">
        <f>ABS(O55)</f>
        <v>1.1120000000000001</v>
      </c>
      <c r="AA55" s="368">
        <f>ABS(P55)</f>
        <v>1.3</v>
      </c>
      <c r="AB55" s="368">
        <f>ABS(Q55)</f>
        <v>101.1</v>
      </c>
      <c r="AC55" s="371">
        <f>ABS(R55)</f>
        <v>5.12</v>
      </c>
      <c r="AD55" s="345" t="s">
        <v>320</v>
      </c>
      <c r="AE55" s="335" t="s">
        <v>318</v>
      </c>
      <c r="AF55" s="335"/>
      <c r="AG55" s="17" t="s">
        <v>213</v>
      </c>
      <c r="AH55" s="345" t="s">
        <v>253</v>
      </c>
      <c r="AI55" s="363">
        <f>Table5[[#This Row],[Column26]]</f>
        <v>1.3</v>
      </c>
      <c r="AJ55" s="364">
        <f>Table5[[#This Row],[Column27]]</f>
        <v>101.1</v>
      </c>
      <c r="AK55" s="364">
        <v>2</v>
      </c>
      <c r="AL55" s="364">
        <v>150</v>
      </c>
      <c r="AM55" s="364">
        <f>Table5[[#This Row],[Column314]]*Table5[[#This Row],[Column313]]</f>
        <v>131.43</v>
      </c>
      <c r="AN55" s="365">
        <v>1</v>
      </c>
      <c r="AO55" s="364">
        <v>208</v>
      </c>
      <c r="AP55" s="364">
        <f>Table5[[#This Row],[Column3133]]/Table5[[#This Row],[Column3134]]/Table5[[#This Row],[Column31332]]</f>
        <v>0.63187500000000008</v>
      </c>
      <c r="AQ55" s="364"/>
      <c r="AR55" s="102">
        <v>102.49</v>
      </c>
      <c r="AS55" s="102">
        <v>1.7989999999999999</v>
      </c>
      <c r="AT55" s="364">
        <f>Table5[[#This Row],[Column31323]]*Table5[[#This Row],[Column31324]]</f>
        <v>184.37950999999998</v>
      </c>
      <c r="AU55" s="364">
        <f>Table5[[#This Row],[Column31325]]/Table5[[#This Row],[Column31332]]/Table5[[#This Row],[Column3134]]</f>
        <v>0.88643995192307679</v>
      </c>
      <c r="AV55" s="364"/>
      <c r="AW55" s="2" t="str">
        <f>IF(Table5[[#This Row],[Column15]]&gt;0,"A","B")</f>
        <v>B</v>
      </c>
      <c r="AX55" s="2">
        <f>VLOOKUP(Table5[[#This Row],[Column29]],'Old Version, Power Supplies'!AA$195:AC$212,2,FALSE)</f>
        <v>6</v>
      </c>
      <c r="AY55" s="279">
        <f>ABS(Table5[[#This Row],[Column3123]]/Table5[[#This Row],[Column314]])</f>
        <v>4.615384615384615</v>
      </c>
      <c r="AZ55" s="2">
        <f>VLOOKUP(Table5[[#This Row],[Column29]],'Old Version, Power Supplies'!AA$195:AC$212,3,FALSE)</f>
        <v>200</v>
      </c>
      <c r="BA55" s="279">
        <f>ABS(Table5[[#This Row],[Column31223]]/Table5[[#This Row],[Column313]])</f>
        <v>1.9782393669634026</v>
      </c>
      <c r="BB55" s="279" t="s">
        <v>321</v>
      </c>
    </row>
    <row r="56" spans="1:54" x14ac:dyDescent="0.25">
      <c r="A56" s="367">
        <v>51</v>
      </c>
      <c r="B56" s="367">
        <v>74</v>
      </c>
      <c r="C56" s="368" t="s">
        <v>322</v>
      </c>
      <c r="D56" s="368" t="s">
        <v>283</v>
      </c>
      <c r="E56" s="368">
        <v>184.77199999999999</v>
      </c>
      <c r="F56" s="368">
        <v>0.15</v>
      </c>
      <c r="G56" s="369">
        <v>113.999</v>
      </c>
      <c r="H56" s="368">
        <v>0</v>
      </c>
      <c r="I56" s="368">
        <v>0</v>
      </c>
      <c r="J56" s="368">
        <v>0</v>
      </c>
      <c r="K56" s="368">
        <v>0</v>
      </c>
      <c r="L56" s="368">
        <v>0</v>
      </c>
      <c r="M56" s="368">
        <v>5.49</v>
      </c>
      <c r="N56" s="368">
        <v>0.6</v>
      </c>
      <c r="O56" s="368">
        <v>1.1120000000000001</v>
      </c>
      <c r="P56" s="368">
        <v>1.3</v>
      </c>
      <c r="Q56" s="368">
        <v>101</v>
      </c>
      <c r="R56" s="370">
        <v>5.12</v>
      </c>
      <c r="S56" s="368">
        <f>ABS(H56)</f>
        <v>0</v>
      </c>
      <c r="T56" s="368">
        <f>ABS(I56)</f>
        <v>0</v>
      </c>
      <c r="U56" s="368">
        <f>ABS(J56)</f>
        <v>0</v>
      </c>
      <c r="V56" s="368">
        <f>ABS(K56)</f>
        <v>0</v>
      </c>
      <c r="W56" s="368">
        <f>ABS(L56)</f>
        <v>0</v>
      </c>
      <c r="X56" s="368">
        <f>ABS(M56)</f>
        <v>5.49</v>
      </c>
      <c r="Y56" s="368">
        <f>ABS(N56)</f>
        <v>0.6</v>
      </c>
      <c r="Z56" s="368">
        <f>ABS(O56)</f>
        <v>1.1120000000000001</v>
      </c>
      <c r="AA56" s="368">
        <f>ABS(P56)</f>
        <v>1.3</v>
      </c>
      <c r="AB56" s="368">
        <f>ABS(Q56)</f>
        <v>101</v>
      </c>
      <c r="AC56" s="371">
        <f>ABS(R56)</f>
        <v>5.12</v>
      </c>
      <c r="AD56" s="345" t="s">
        <v>322</v>
      </c>
      <c r="AE56" s="335" t="s">
        <v>323</v>
      </c>
      <c r="AF56" s="335"/>
      <c r="AG56" s="17" t="s">
        <v>221</v>
      </c>
      <c r="AH56" s="345" t="s">
        <v>1057</v>
      </c>
      <c r="AI56" s="363">
        <f>Table5[[#This Row],[Column26]]</f>
        <v>1.3</v>
      </c>
      <c r="AJ56" s="364">
        <f>Table5[[#This Row],[Column27]]</f>
        <v>101</v>
      </c>
      <c r="AK56" s="364">
        <v>2</v>
      </c>
      <c r="AL56" s="364">
        <v>150</v>
      </c>
      <c r="AM56" s="364">
        <f>Table5[[#This Row],[Column314]]*Table5[[#This Row],[Column313]]</f>
        <v>131.30000000000001</v>
      </c>
      <c r="AN56" s="365">
        <v>1</v>
      </c>
      <c r="AO56" s="364">
        <v>208</v>
      </c>
      <c r="AP56" s="364">
        <f>Table5[[#This Row],[Column3133]]/Table5[[#This Row],[Column3134]]/Table5[[#This Row],[Column31332]]</f>
        <v>0.63125000000000009</v>
      </c>
      <c r="AQ56" s="364"/>
      <c r="AR56">
        <v>102.41</v>
      </c>
      <c r="AS56">
        <v>1.611</v>
      </c>
      <c r="AT56" s="364">
        <f>Table5[[#This Row],[Column31323]]*Table5[[#This Row],[Column31324]]</f>
        <v>164.98250999999999</v>
      </c>
      <c r="AU56" s="364">
        <f>Table5[[#This Row],[Column31325]]/Table5[[#This Row],[Column31332]]/Table5[[#This Row],[Column3134]]</f>
        <v>0.79318514423076913</v>
      </c>
      <c r="AV56" s="364"/>
      <c r="AW56" s="2" t="str">
        <f>IF(Table5[[#This Row],[Column15]]&gt;0,"A","B")</f>
        <v>A</v>
      </c>
      <c r="AX56" s="2">
        <f>VLOOKUP(Table5[[#This Row],[Column29]],'Old Version, Power Supplies'!AA$195:AC$212,2,FALSE)</f>
        <v>8</v>
      </c>
      <c r="AY56" s="279">
        <f>ABS(Table5[[#This Row],[Column3123]]/Table5[[#This Row],[Column314]])</f>
        <v>6.1538461538461533</v>
      </c>
      <c r="AZ56" s="2">
        <f>VLOOKUP(Table5[[#This Row],[Column29]],'Old Version, Power Supplies'!AA$195:AC$212,3,FALSE)</f>
        <v>180</v>
      </c>
      <c r="BA56" s="279">
        <f>ABS(Table5[[#This Row],[Column31223]]/Table5[[#This Row],[Column313]])</f>
        <v>1.7821782178217822</v>
      </c>
      <c r="BB56" s="279" t="s">
        <v>324</v>
      </c>
    </row>
    <row r="57" spans="1:54" x14ac:dyDescent="0.25">
      <c r="A57" s="367">
        <v>52</v>
      </c>
      <c r="B57" s="484">
        <v>75</v>
      </c>
      <c r="C57" s="368" t="s">
        <v>325</v>
      </c>
      <c r="D57" s="368" t="s">
        <v>208</v>
      </c>
      <c r="E57" s="368">
        <v>185.5</v>
      </c>
      <c r="F57" s="368">
        <v>0.15</v>
      </c>
      <c r="G57" s="369">
        <v>113.999</v>
      </c>
      <c r="H57" s="368">
        <v>0</v>
      </c>
      <c r="I57" s="368">
        <v>0</v>
      </c>
      <c r="J57" s="368">
        <v>0</v>
      </c>
      <c r="K57" s="368">
        <v>0</v>
      </c>
      <c r="L57" s="368">
        <v>0</v>
      </c>
      <c r="M57" s="368">
        <v>-3.6339999999999999</v>
      </c>
      <c r="N57" s="368">
        <v>34</v>
      </c>
      <c r="O57" s="368">
        <v>-0.73699999999999999</v>
      </c>
      <c r="P57" s="368">
        <v>-3.4</v>
      </c>
      <c r="Q57" s="368">
        <v>-9.1</v>
      </c>
      <c r="R57" s="370">
        <v>-1.9</v>
      </c>
      <c r="S57" s="368">
        <f>ABS(H57)</f>
        <v>0</v>
      </c>
      <c r="T57" s="368">
        <f>ABS(I57)</f>
        <v>0</v>
      </c>
      <c r="U57" s="368">
        <f>ABS(J57)</f>
        <v>0</v>
      </c>
      <c r="V57" s="368">
        <f>ABS(K57)</f>
        <v>0</v>
      </c>
      <c r="W57" s="368">
        <f>ABS(L57)</f>
        <v>0</v>
      </c>
      <c r="X57" s="368">
        <f>ABS(M57)</f>
        <v>3.6339999999999999</v>
      </c>
      <c r="Y57" s="368">
        <f>ABS(N57)</f>
        <v>34</v>
      </c>
      <c r="Z57" s="368">
        <f>ABS(O57)</f>
        <v>0.73699999999999999</v>
      </c>
      <c r="AA57" s="368">
        <f>ABS(P57)</f>
        <v>3.4</v>
      </c>
      <c r="AB57" s="368">
        <f>ABS(Q57)</f>
        <v>9.1</v>
      </c>
      <c r="AC57" s="371">
        <f>ABS(R57)</f>
        <v>1.9</v>
      </c>
      <c r="AD57" s="345" t="s">
        <v>325</v>
      </c>
      <c r="AE57" s="335" t="s">
        <v>111</v>
      </c>
      <c r="AF57" s="335"/>
      <c r="AG57" s="17" t="s">
        <v>221</v>
      </c>
      <c r="AH57" s="345" t="s">
        <v>1059</v>
      </c>
      <c r="AI57" s="363">
        <f>Table5[[#This Row],[Column26]]</f>
        <v>3.4</v>
      </c>
      <c r="AJ57" s="363">
        <f>Table5[[#This Row],[Column27]]</f>
        <v>9.1</v>
      </c>
      <c r="AK57" s="364">
        <v>12</v>
      </c>
      <c r="AL57" s="364">
        <v>25</v>
      </c>
      <c r="AM57" s="363">
        <f>Table5[[#This Row],[Column314]]*Table5[[#This Row],[Column313]]</f>
        <v>30.939999999999998</v>
      </c>
      <c r="AN57" s="365">
        <v>1</v>
      </c>
      <c r="AO57" s="364">
        <v>120</v>
      </c>
      <c r="AP57" s="363">
        <f>Table5[[#This Row],[Column3133]]/Table5[[#This Row],[Column3134]]/Table5[[#This Row],[Column31332]]</f>
        <v>0.2578333333333333</v>
      </c>
      <c r="AQ57" s="363"/>
      <c r="AR57">
        <v>9.0579999999999998</v>
      </c>
      <c r="AS57">
        <v>3.911</v>
      </c>
      <c r="AT57" s="363">
        <f>Table5[[#This Row],[Column31323]]*Table5[[#This Row],[Column31324]]</f>
        <v>35.425837999999999</v>
      </c>
      <c r="AU57" s="363">
        <f>Table5[[#This Row],[Column31325]]/Table5[[#This Row],[Column31332]]/Table5[[#This Row],[Column3134]]</f>
        <v>0.29521531666666667</v>
      </c>
      <c r="AV57" s="363">
        <v>0.3</v>
      </c>
      <c r="AW57" s="2" t="str">
        <f>IF(Table5[[#This Row],[Column15]]&gt;0,"A","B")</f>
        <v>B</v>
      </c>
      <c r="AX57" s="2">
        <f>VLOOKUP(Table5[[#This Row],[Column29]],'Old Version, Power Supplies'!AA$195:AC$212,2,FALSE)</f>
        <v>10</v>
      </c>
      <c r="AY57" s="279">
        <f>ABS(Table5[[#This Row],[Column3123]]/Table5[[#This Row],[Column314]])</f>
        <v>2.9411764705882355</v>
      </c>
      <c r="AZ57" s="2">
        <f>VLOOKUP(Table5[[#This Row],[Column29]],'Old Version, Power Supplies'!AA$195:AC$212,3,FALSE)</f>
        <v>20</v>
      </c>
      <c r="BA57" s="279">
        <f>ABS(Table5[[#This Row],[Column31223]]/Table5[[#This Row],[Column313]])</f>
        <v>2.197802197802198</v>
      </c>
      <c r="BB57" s="279" t="s">
        <v>326</v>
      </c>
    </row>
    <row r="58" spans="1:54" x14ac:dyDescent="0.25">
      <c r="A58" s="367">
        <v>53</v>
      </c>
      <c r="B58" s="367">
        <v>76</v>
      </c>
      <c r="C58" s="368" t="s">
        <v>327</v>
      </c>
      <c r="D58" s="368" t="s">
        <v>208</v>
      </c>
      <c r="E58" s="368">
        <v>186.44</v>
      </c>
      <c r="F58" s="368">
        <v>0.15</v>
      </c>
      <c r="G58" s="369">
        <v>113.999</v>
      </c>
      <c r="H58" s="368">
        <v>0</v>
      </c>
      <c r="I58" s="368">
        <v>0</v>
      </c>
      <c r="J58" s="368">
        <v>0</v>
      </c>
      <c r="K58" s="368">
        <v>0</v>
      </c>
      <c r="L58" s="368">
        <v>0</v>
      </c>
      <c r="M58" s="368">
        <v>-2.6190000000000002</v>
      </c>
      <c r="N58" s="368">
        <v>34</v>
      </c>
      <c r="O58" s="368">
        <v>-0.53100000000000003</v>
      </c>
      <c r="P58" s="368">
        <v>-2.4</v>
      </c>
      <c r="Q58" s="368">
        <v>-6.6</v>
      </c>
      <c r="R58" s="370">
        <v>-1.37</v>
      </c>
      <c r="S58" s="368">
        <f>ABS(H58)</f>
        <v>0</v>
      </c>
      <c r="T58" s="368">
        <f>ABS(I58)</f>
        <v>0</v>
      </c>
      <c r="U58" s="368">
        <f>ABS(J58)</f>
        <v>0</v>
      </c>
      <c r="V58" s="368">
        <f>ABS(K58)</f>
        <v>0</v>
      </c>
      <c r="W58" s="368">
        <f>ABS(L58)</f>
        <v>0</v>
      </c>
      <c r="X58" s="368">
        <f>ABS(M58)</f>
        <v>2.6190000000000002</v>
      </c>
      <c r="Y58" s="368">
        <f>ABS(N58)</f>
        <v>34</v>
      </c>
      <c r="Z58" s="368">
        <f>ABS(O58)</f>
        <v>0.53100000000000003</v>
      </c>
      <c r="AA58" s="368">
        <f>ABS(P58)</f>
        <v>2.4</v>
      </c>
      <c r="AB58" s="368">
        <f>ABS(Q58)</f>
        <v>6.6</v>
      </c>
      <c r="AC58" s="371">
        <f>ABS(R58)</f>
        <v>1.37</v>
      </c>
      <c r="AD58" s="345" t="s">
        <v>327</v>
      </c>
      <c r="AE58" s="335" t="s">
        <v>111</v>
      </c>
      <c r="AF58" s="335"/>
      <c r="AG58" s="17" t="s">
        <v>221</v>
      </c>
      <c r="AH58" s="345" t="s">
        <v>222</v>
      </c>
      <c r="AI58" s="363">
        <f>Table5[[#This Row],[Column26]]</f>
        <v>2.4</v>
      </c>
      <c r="AJ58" s="364">
        <f>Table5[[#This Row],[Column27]]</f>
        <v>6.6</v>
      </c>
      <c r="AK58" s="364">
        <v>12</v>
      </c>
      <c r="AL58" s="364">
        <v>25</v>
      </c>
      <c r="AM58" s="364">
        <f>Table5[[#This Row],[Column314]]*Table5[[#This Row],[Column313]]</f>
        <v>15.839999999999998</v>
      </c>
      <c r="AN58" s="365">
        <v>1</v>
      </c>
      <c r="AO58" s="364">
        <v>120</v>
      </c>
      <c r="AP58" s="364">
        <f>Table5[[#This Row],[Column3133]]/Table5[[#This Row],[Column3134]]/Table5[[#This Row],[Column31332]]</f>
        <v>0.13199999999999998</v>
      </c>
      <c r="AQ58" s="364"/>
      <c r="AR58" s="102">
        <v>6.5279999999999996</v>
      </c>
      <c r="AS58" s="102">
        <v>2.7429999999999999</v>
      </c>
      <c r="AT58" s="364">
        <f>Table5[[#This Row],[Column31323]]*Table5[[#This Row],[Column31324]]</f>
        <v>17.906303999999999</v>
      </c>
      <c r="AU58" s="364">
        <f>Table5[[#This Row],[Column31325]]/Table5[[#This Row],[Column31332]]/Table5[[#This Row],[Column3134]]</f>
        <v>0.1492192</v>
      </c>
      <c r="AV58" s="364"/>
      <c r="AW58" s="2" t="str">
        <f>IF(Table5[[#This Row],[Column15]]&gt;0,"A","B")</f>
        <v>B</v>
      </c>
      <c r="AX58" s="2">
        <f>VLOOKUP(Table5[[#This Row],[Column29]],'Old Version, Power Supplies'!AA$195:AC$212,2,FALSE)</f>
        <v>10</v>
      </c>
      <c r="AY58" s="279">
        <f>ABS(Table5[[#This Row],[Column3123]]/Table5[[#This Row],[Column314]])</f>
        <v>4.166666666666667</v>
      </c>
      <c r="AZ58" s="2">
        <f>VLOOKUP(Table5[[#This Row],[Column29]],'Old Version, Power Supplies'!AA$195:AC$212,3,FALSE)</f>
        <v>20</v>
      </c>
      <c r="BA58" s="279">
        <f>ABS(Table5[[#This Row],[Column31223]]/Table5[[#This Row],[Column313]])</f>
        <v>3.0303030303030303</v>
      </c>
      <c r="BB58" s="279" t="s">
        <v>328</v>
      </c>
    </row>
    <row r="59" spans="1:54" x14ac:dyDescent="0.25">
      <c r="A59" s="367">
        <v>54</v>
      </c>
      <c r="B59" s="367">
        <v>77</v>
      </c>
      <c r="C59" s="368" t="s">
        <v>329</v>
      </c>
      <c r="D59" s="368" t="s">
        <v>208</v>
      </c>
      <c r="E59" s="368">
        <v>186.708</v>
      </c>
      <c r="F59" s="368">
        <v>0.15</v>
      </c>
      <c r="G59" s="369">
        <v>113.999</v>
      </c>
      <c r="H59" s="368">
        <v>0</v>
      </c>
      <c r="I59" s="368">
        <v>0</v>
      </c>
      <c r="J59" s="368">
        <v>0</v>
      </c>
      <c r="K59" s="368">
        <v>0</v>
      </c>
      <c r="L59" s="368">
        <v>0</v>
      </c>
      <c r="M59" s="368">
        <v>3.4390000000000001</v>
      </c>
      <c r="N59" s="368">
        <v>34</v>
      </c>
      <c r="O59" s="368">
        <v>0.69799999999999995</v>
      </c>
      <c r="P59" s="368">
        <v>3.2</v>
      </c>
      <c r="Q59" s="368">
        <v>8.6</v>
      </c>
      <c r="R59" s="370">
        <v>1.79</v>
      </c>
      <c r="S59" s="368">
        <f>ABS(H59)</f>
        <v>0</v>
      </c>
      <c r="T59" s="368">
        <f>ABS(I59)</f>
        <v>0</v>
      </c>
      <c r="U59" s="368">
        <f>ABS(J59)</f>
        <v>0</v>
      </c>
      <c r="V59" s="368">
        <f>ABS(K59)</f>
        <v>0</v>
      </c>
      <c r="W59" s="368">
        <f>ABS(L59)</f>
        <v>0</v>
      </c>
      <c r="X59" s="368">
        <f>ABS(M59)</f>
        <v>3.4390000000000001</v>
      </c>
      <c r="Y59" s="368">
        <f>ABS(N59)</f>
        <v>34</v>
      </c>
      <c r="Z59" s="368">
        <f>ABS(O59)</f>
        <v>0.69799999999999995</v>
      </c>
      <c r="AA59" s="368">
        <f>ABS(P59)</f>
        <v>3.2</v>
      </c>
      <c r="AB59" s="368">
        <f>ABS(Q59)</f>
        <v>8.6</v>
      </c>
      <c r="AC59" s="371">
        <f>ABS(R59)</f>
        <v>1.79</v>
      </c>
      <c r="AD59" s="345" t="s">
        <v>329</v>
      </c>
      <c r="AE59" s="335" t="s">
        <v>291</v>
      </c>
      <c r="AF59" s="335"/>
      <c r="AG59" s="17" t="s">
        <v>330</v>
      </c>
      <c r="AH59" s="345" t="s">
        <v>331</v>
      </c>
      <c r="AI59" s="363">
        <f>Table5[[#This Row],[Column26]]</f>
        <v>3.2</v>
      </c>
      <c r="AJ59" s="364">
        <f>Table5[[#This Row],[Column27]]</f>
        <v>8.6</v>
      </c>
      <c r="AK59" s="364">
        <v>12</v>
      </c>
      <c r="AL59" s="364">
        <v>25</v>
      </c>
      <c r="AM59" s="364">
        <f>Table5[[#This Row],[Column314]]*Table5[[#This Row],[Column313]]</f>
        <v>27.52</v>
      </c>
      <c r="AN59" s="365">
        <v>1</v>
      </c>
      <c r="AO59" s="364">
        <v>120</v>
      </c>
      <c r="AP59" s="364">
        <f>Table5[[#This Row],[Column3133]]/Table5[[#This Row],[Column3134]]/Table5[[#This Row],[Column31332]]</f>
        <v>0.22933333333333333</v>
      </c>
      <c r="AQ59" s="364">
        <v>0</v>
      </c>
      <c r="AR59">
        <v>8.5730000000000004</v>
      </c>
      <c r="AS59">
        <v>3.7429999999999999</v>
      </c>
      <c r="AT59" s="364">
        <f>Table5[[#This Row],[Column31323]]*Table5[[#This Row],[Column31324]]</f>
        <v>32.088739000000004</v>
      </c>
      <c r="AU59" s="364">
        <f>Table5[[#This Row],[Column31325]]/Table5[[#This Row],[Column31332]]/Table5[[#This Row],[Column3134]]</f>
        <v>0.26740615833333337</v>
      </c>
      <c r="AV59" s="364">
        <v>0</v>
      </c>
      <c r="AW59" s="2" t="str">
        <f>IF(Table5[[#This Row],[Column15]]&gt;0,"A","B")</f>
        <v>A</v>
      </c>
      <c r="AX59" s="2">
        <f>VLOOKUP(Table5[[#This Row],[Column29]],'Old Version, Power Supplies'!AA$195:AC$212,2,FALSE)</f>
        <v>30</v>
      </c>
      <c r="AY59" s="279">
        <f>ABS(Table5[[#This Row],[Column3123]]/Table5[[#This Row],[Column314]])</f>
        <v>9.375</v>
      </c>
      <c r="AZ59" s="2">
        <f>VLOOKUP(Table5[[#This Row],[Column29]],'Old Version, Power Supplies'!AA$195:AC$212,3,FALSE)</f>
        <v>25</v>
      </c>
      <c r="BA59" s="279">
        <f>ABS(Table5[[#This Row],[Column31223]]/Table5[[#This Row],[Column313]])</f>
        <v>2.9069767441860468</v>
      </c>
      <c r="BB59" s="279" t="s">
        <v>332</v>
      </c>
    </row>
    <row r="60" spans="1:54" x14ac:dyDescent="0.25">
      <c r="A60" s="367">
        <v>55</v>
      </c>
      <c r="B60" s="484">
        <v>78</v>
      </c>
      <c r="C60" s="368" t="s">
        <v>333</v>
      </c>
      <c r="D60" s="368" t="s">
        <v>208</v>
      </c>
      <c r="E60" s="368">
        <v>187.428</v>
      </c>
      <c r="F60" s="368">
        <v>0.15</v>
      </c>
      <c r="G60" s="369">
        <v>113.999</v>
      </c>
      <c r="H60" s="368">
        <v>0</v>
      </c>
      <c r="I60" s="368">
        <v>0</v>
      </c>
      <c r="J60" s="368">
        <v>0</v>
      </c>
      <c r="K60" s="368">
        <v>0</v>
      </c>
      <c r="L60" s="368">
        <v>0</v>
      </c>
      <c r="M60" s="368">
        <v>-1.6950000000000001</v>
      </c>
      <c r="N60" s="368">
        <v>34</v>
      </c>
      <c r="O60" s="368">
        <v>-0.34399999999999997</v>
      </c>
      <c r="P60" s="368">
        <v>-1.6</v>
      </c>
      <c r="Q60" s="368">
        <v>-4.2</v>
      </c>
      <c r="R60" s="370">
        <v>-0.88</v>
      </c>
      <c r="S60" s="368">
        <f>ABS(H60)</f>
        <v>0</v>
      </c>
      <c r="T60" s="368">
        <f>ABS(I60)</f>
        <v>0</v>
      </c>
      <c r="U60" s="368">
        <f>ABS(J60)</f>
        <v>0</v>
      </c>
      <c r="V60" s="368">
        <f>ABS(K60)</f>
        <v>0</v>
      </c>
      <c r="W60" s="368">
        <f>ABS(L60)</f>
        <v>0</v>
      </c>
      <c r="X60" s="368">
        <f>ABS(M60)</f>
        <v>1.6950000000000001</v>
      </c>
      <c r="Y60" s="368">
        <f>ABS(N60)</f>
        <v>34</v>
      </c>
      <c r="Z60" s="368">
        <f>ABS(O60)</f>
        <v>0.34399999999999997</v>
      </c>
      <c r="AA60" s="368">
        <f>ABS(P60)</f>
        <v>1.6</v>
      </c>
      <c r="AB60" s="368">
        <f>ABS(Q60)</f>
        <v>4.2</v>
      </c>
      <c r="AC60" s="371">
        <f>ABS(R60)</f>
        <v>0.88</v>
      </c>
      <c r="AD60" s="345" t="s">
        <v>333</v>
      </c>
      <c r="AE60" s="335" t="s">
        <v>212</v>
      </c>
      <c r="AF60" s="335"/>
      <c r="AG60" s="17" t="s">
        <v>221</v>
      </c>
      <c r="AH60" s="345" t="s">
        <v>222</v>
      </c>
      <c r="AI60" s="363">
        <f>Table5[[#This Row],[Column26]]</f>
        <v>1.6</v>
      </c>
      <c r="AJ60" s="363">
        <f>Table5[[#This Row],[Column27]]</f>
        <v>4.2</v>
      </c>
      <c r="AK60" s="364">
        <v>12</v>
      </c>
      <c r="AL60" s="364">
        <v>25</v>
      </c>
      <c r="AM60" s="363">
        <f>Table5[[#This Row],[Column314]]*Table5[[#This Row],[Column313]]</f>
        <v>6.7200000000000006</v>
      </c>
      <c r="AN60" s="365">
        <v>1</v>
      </c>
      <c r="AO60" s="364">
        <v>120</v>
      </c>
      <c r="AP60" s="363">
        <f>Table5[[#This Row],[Column3133]]/Table5[[#This Row],[Column3134]]/Table5[[#This Row],[Column31332]]</f>
        <v>5.6000000000000008E-2</v>
      </c>
      <c r="AQ60" s="363"/>
      <c r="AR60" s="102">
        <v>4.2290000000000001</v>
      </c>
      <c r="AS60" s="102">
        <v>1.7749999999999999</v>
      </c>
      <c r="AT60" s="363">
        <f>Table5[[#This Row],[Column31323]]*Table5[[#This Row],[Column31324]]</f>
        <v>7.506475</v>
      </c>
      <c r="AU60" s="363">
        <f>Table5[[#This Row],[Column31325]]/Table5[[#This Row],[Column31332]]/Table5[[#This Row],[Column3134]]</f>
        <v>6.255395833333334E-2</v>
      </c>
      <c r="AV60" s="363"/>
      <c r="AW60" s="2" t="str">
        <f>IF(Table5[[#This Row],[Column15]]&gt;0,"A","B")</f>
        <v>B</v>
      </c>
      <c r="AX60" s="2">
        <f>VLOOKUP(Table5[[#This Row],[Column29]],'Old Version, Power Supplies'!AA$195:AC$212,2,FALSE)</f>
        <v>20</v>
      </c>
      <c r="AY60" s="279">
        <f>ABS(Table5[[#This Row],[Column3123]]/Table5[[#This Row],[Column314]])</f>
        <v>12.5</v>
      </c>
      <c r="AZ60" s="2">
        <f>VLOOKUP(Table5[[#This Row],[Column29]],'Old Version, Power Supplies'!AA$195:AC$212,3,FALSE)</f>
        <v>10</v>
      </c>
      <c r="BA60" s="279">
        <f>ABS(Table5[[#This Row],[Column31223]]/Table5[[#This Row],[Column313]])</f>
        <v>2.3809523809523809</v>
      </c>
      <c r="BB60" s="279" t="s">
        <v>334</v>
      </c>
    </row>
    <row r="61" spans="1:54" x14ac:dyDescent="0.25">
      <c r="A61" s="367">
        <v>56</v>
      </c>
      <c r="B61" s="484">
        <v>63</v>
      </c>
      <c r="C61" s="368" t="s">
        <v>293</v>
      </c>
      <c r="D61" s="368" t="s">
        <v>294</v>
      </c>
      <c r="E61" s="368">
        <v>183.417</v>
      </c>
      <c r="F61" s="368">
        <v>8.5999999999999993E-2</v>
      </c>
      <c r="G61" s="369">
        <v>113.999</v>
      </c>
      <c r="H61" s="368">
        <v>0</v>
      </c>
      <c r="I61" s="368">
        <v>0</v>
      </c>
      <c r="J61" s="368">
        <v>0</v>
      </c>
      <c r="K61" s="368">
        <v>0</v>
      </c>
      <c r="L61" s="368">
        <v>0</v>
      </c>
      <c r="M61" s="368">
        <v>0</v>
      </c>
      <c r="N61" s="368">
        <v>0</v>
      </c>
      <c r="O61" s="368">
        <v>0</v>
      </c>
      <c r="P61" s="368">
        <v>0</v>
      </c>
      <c r="Q61" s="368">
        <v>0</v>
      </c>
      <c r="R61" s="370">
        <v>0</v>
      </c>
      <c r="S61" s="368">
        <f>ABS(H61)</f>
        <v>0</v>
      </c>
      <c r="T61" s="368">
        <f>ABS(I61)</f>
        <v>0</v>
      </c>
      <c r="U61" s="368">
        <f>ABS(J61)</f>
        <v>0</v>
      </c>
      <c r="V61" s="368">
        <f>ABS(K61)</f>
        <v>0</v>
      </c>
      <c r="W61" s="368">
        <f>ABS(L61)</f>
        <v>0</v>
      </c>
      <c r="X61" s="368">
        <f>ABS(M61)</f>
        <v>0</v>
      </c>
      <c r="Y61" s="368">
        <f>ABS(N61)</f>
        <v>0</v>
      </c>
      <c r="Z61" s="368">
        <f>ABS(O61)</f>
        <v>0</v>
      </c>
      <c r="AA61" s="368">
        <f>ABS(P61)</f>
        <v>0</v>
      </c>
      <c r="AB61" s="368">
        <f>ABS(Q61)</f>
        <v>0</v>
      </c>
      <c r="AC61" s="371">
        <f>ABS(R61)</f>
        <v>0</v>
      </c>
      <c r="AD61" s="345" t="s">
        <v>293</v>
      </c>
      <c r="AE61" s="335" t="s">
        <v>128</v>
      </c>
      <c r="AF61" s="335" t="s">
        <v>295</v>
      </c>
      <c r="AG61" s="345" t="s">
        <v>130</v>
      </c>
      <c r="AH61" s="345" t="s">
        <v>235</v>
      </c>
      <c r="AI61" s="284">
        <v>0.01</v>
      </c>
      <c r="AJ61" s="284">
        <v>0.01</v>
      </c>
      <c r="AK61" s="282">
        <v>12</v>
      </c>
      <c r="AL61" s="282"/>
      <c r="AM61" s="284">
        <f>Table5[[#This Row],[Column314]]*Table5[[#This Row],[Column313]]</f>
        <v>1E-4</v>
      </c>
      <c r="AN61" s="344">
        <v>1</v>
      </c>
      <c r="AO61" s="282">
        <v>120</v>
      </c>
      <c r="AP61" s="282">
        <f>Table5[[#This Row],[Column3133]]/Table5[[#This Row],[Column3134]]/Table5[[#This Row],[Column31332]]</f>
        <v>8.3333333333333333E-7</v>
      </c>
      <c r="AQ61" s="282"/>
      <c r="AR61">
        <v>0</v>
      </c>
      <c r="AS61">
        <v>0</v>
      </c>
      <c r="AT61" s="282">
        <f>Table5[[#This Row],[Column31323]]*Table5[[#This Row],[Column31324]]</f>
        <v>0</v>
      </c>
      <c r="AU61" s="282">
        <f>Table5[[#This Row],[Column31325]]/Table5[[#This Row],[Column31332]]/Table5[[#This Row],[Column3134]]</f>
        <v>0</v>
      </c>
      <c r="AV61" s="282"/>
      <c r="AW61" s="2"/>
      <c r="AX61" s="2">
        <f>VLOOKUP(Table5[[#This Row],[Column29]],'Old Version, Power Supplies'!AA$195:AC$212,2,FALSE)</f>
        <v>8</v>
      </c>
      <c r="AY61" s="279">
        <f>ABS(Table5[[#This Row],[Column3123]]/Table5[[#This Row],[Column314]])</f>
        <v>800</v>
      </c>
      <c r="AZ61" s="2">
        <f>VLOOKUP(Table5[[#This Row],[Column29]],'Old Version, Power Supplies'!AA$195:AC$212,3,FALSE)</f>
        <v>3</v>
      </c>
      <c r="BA61" s="279">
        <f>ABS(Table5[[#This Row],[Column31223]]/Table5[[#This Row],[Column313]])</f>
        <v>300</v>
      </c>
      <c r="BB61" s="279" t="s">
        <v>296</v>
      </c>
    </row>
    <row r="62" spans="1:54" x14ac:dyDescent="0.25">
      <c r="A62" s="367">
        <v>57</v>
      </c>
      <c r="B62" s="367">
        <v>64</v>
      </c>
      <c r="C62" s="368" t="s">
        <v>297</v>
      </c>
      <c r="D62" s="368" t="s">
        <v>294</v>
      </c>
      <c r="E62" s="368">
        <v>183.71700000000001</v>
      </c>
      <c r="F62" s="368">
        <v>8.5999999999999993E-2</v>
      </c>
      <c r="G62" s="369">
        <v>113.999</v>
      </c>
      <c r="H62" s="368">
        <v>0</v>
      </c>
      <c r="I62" s="368">
        <v>0</v>
      </c>
      <c r="J62" s="368">
        <v>0</v>
      </c>
      <c r="K62" s="368">
        <v>0</v>
      </c>
      <c r="L62" s="368">
        <v>0</v>
      </c>
      <c r="M62" s="368">
        <v>0</v>
      </c>
      <c r="N62" s="368">
        <v>0</v>
      </c>
      <c r="O62" s="368">
        <v>0</v>
      </c>
      <c r="P62" s="368">
        <v>0</v>
      </c>
      <c r="Q62" s="368">
        <v>0</v>
      </c>
      <c r="R62" s="370">
        <v>0</v>
      </c>
      <c r="S62" s="368">
        <f>ABS(H62)</f>
        <v>0</v>
      </c>
      <c r="T62" s="368">
        <f>ABS(I62)</f>
        <v>0</v>
      </c>
      <c r="U62" s="368">
        <f>ABS(J62)</f>
        <v>0</v>
      </c>
      <c r="V62" s="368">
        <f>ABS(K62)</f>
        <v>0</v>
      </c>
      <c r="W62" s="368">
        <f>ABS(L62)</f>
        <v>0</v>
      </c>
      <c r="X62" s="368">
        <f>ABS(M62)</f>
        <v>0</v>
      </c>
      <c r="Y62" s="368">
        <f>ABS(N62)</f>
        <v>0</v>
      </c>
      <c r="Z62" s="368">
        <f>ABS(O62)</f>
        <v>0</v>
      </c>
      <c r="AA62" s="368">
        <f>ABS(P62)</f>
        <v>0</v>
      </c>
      <c r="AB62" s="368">
        <f>ABS(Q62)</f>
        <v>0</v>
      </c>
      <c r="AC62" s="371">
        <f>ABS(R62)</f>
        <v>0</v>
      </c>
      <c r="AD62" s="345" t="s">
        <v>297</v>
      </c>
      <c r="AE62" s="335" t="s">
        <v>128</v>
      </c>
      <c r="AF62" s="335" t="s">
        <v>298</v>
      </c>
      <c r="AG62" s="345" t="s">
        <v>130</v>
      </c>
      <c r="AH62" s="345" t="s">
        <v>235</v>
      </c>
      <c r="AI62" s="284">
        <v>0.01</v>
      </c>
      <c r="AJ62" s="284">
        <v>0.01</v>
      </c>
      <c r="AK62" s="282">
        <v>12</v>
      </c>
      <c r="AL62" s="282"/>
      <c r="AM62" s="284">
        <f>Table5[[#This Row],[Column314]]*Table5[[#This Row],[Column313]]</f>
        <v>1E-4</v>
      </c>
      <c r="AN62" s="344">
        <v>1</v>
      </c>
      <c r="AO62" s="282">
        <v>120</v>
      </c>
      <c r="AP62" s="282">
        <f>Table5[[#This Row],[Column3133]]/Table5[[#This Row],[Column3134]]/Table5[[#This Row],[Column31332]]</f>
        <v>8.3333333333333333E-7</v>
      </c>
      <c r="AQ62" s="282"/>
      <c r="AR62">
        <v>0</v>
      </c>
      <c r="AS62">
        <v>0</v>
      </c>
      <c r="AT62" s="282">
        <f>Table5[[#This Row],[Column31323]]*Table5[[#This Row],[Column31324]]</f>
        <v>0</v>
      </c>
      <c r="AU62" s="282">
        <f>Table5[[#This Row],[Column31325]]/Table5[[#This Row],[Column31332]]/Table5[[#This Row],[Column3134]]</f>
        <v>0</v>
      </c>
      <c r="AV62" s="282"/>
      <c r="AW62" s="2"/>
      <c r="AX62" s="2">
        <f>VLOOKUP(Table5[[#This Row],[Column29]],'Old Version, Power Supplies'!AA$195:AC$212,2,FALSE)</f>
        <v>8</v>
      </c>
      <c r="AY62" s="279">
        <f>ABS(Table5[[#This Row],[Column3123]]/Table5[[#This Row],[Column314]])</f>
        <v>800</v>
      </c>
      <c r="AZ62" s="2">
        <f>VLOOKUP(Table5[[#This Row],[Column29]],'Old Version, Power Supplies'!AA$195:AC$212,3,FALSE)</f>
        <v>3</v>
      </c>
      <c r="BA62" s="279">
        <f>ABS(Table5[[#This Row],[Column31223]]/Table5[[#This Row],[Column313]])</f>
        <v>300</v>
      </c>
      <c r="BB62" s="279" t="s">
        <v>299</v>
      </c>
    </row>
    <row r="63" spans="1:54" x14ac:dyDescent="0.25">
      <c r="A63" s="367">
        <v>58</v>
      </c>
      <c r="B63" s="367">
        <v>65</v>
      </c>
      <c r="C63" s="368" t="s">
        <v>300</v>
      </c>
      <c r="D63" s="368" t="s">
        <v>294</v>
      </c>
      <c r="E63" s="368">
        <v>186.86199999999999</v>
      </c>
      <c r="F63" s="368">
        <v>8.5999999999999993E-2</v>
      </c>
      <c r="G63" s="369">
        <v>113.999</v>
      </c>
      <c r="H63" s="368">
        <v>0</v>
      </c>
      <c r="I63" s="368">
        <v>0</v>
      </c>
      <c r="J63" s="368">
        <v>0</v>
      </c>
      <c r="K63" s="368">
        <v>0</v>
      </c>
      <c r="L63" s="368">
        <v>0</v>
      </c>
      <c r="M63" s="368">
        <v>0</v>
      </c>
      <c r="N63" s="368">
        <v>0</v>
      </c>
      <c r="O63" s="368">
        <v>0</v>
      </c>
      <c r="P63" s="368">
        <v>0</v>
      </c>
      <c r="Q63" s="368">
        <v>0</v>
      </c>
      <c r="R63" s="370">
        <v>0</v>
      </c>
      <c r="S63" s="368">
        <f>ABS(H63)</f>
        <v>0</v>
      </c>
      <c r="T63" s="368">
        <f>ABS(I63)</f>
        <v>0</v>
      </c>
      <c r="U63" s="368">
        <f>ABS(J63)</f>
        <v>0</v>
      </c>
      <c r="V63" s="368">
        <f>ABS(K63)</f>
        <v>0</v>
      </c>
      <c r="W63" s="368">
        <f>ABS(L63)</f>
        <v>0</v>
      </c>
      <c r="X63" s="368">
        <f>ABS(M63)</f>
        <v>0</v>
      </c>
      <c r="Y63" s="368">
        <f>ABS(N63)</f>
        <v>0</v>
      </c>
      <c r="Z63" s="368">
        <f>ABS(O63)</f>
        <v>0</v>
      </c>
      <c r="AA63" s="368">
        <f>ABS(P63)</f>
        <v>0</v>
      </c>
      <c r="AB63" s="368">
        <f>ABS(Q63)</f>
        <v>0</v>
      </c>
      <c r="AC63" s="371">
        <f>ABS(R63)</f>
        <v>0</v>
      </c>
      <c r="AD63" s="345" t="s">
        <v>300</v>
      </c>
      <c r="AE63" s="335" t="s">
        <v>128</v>
      </c>
      <c r="AF63" s="335" t="s">
        <v>301</v>
      </c>
      <c r="AG63" s="345" t="s">
        <v>130</v>
      </c>
      <c r="AH63" s="345" t="s">
        <v>235</v>
      </c>
      <c r="AI63" s="284">
        <v>0.01</v>
      </c>
      <c r="AJ63" s="284">
        <v>0.01</v>
      </c>
      <c r="AK63" s="282">
        <v>12</v>
      </c>
      <c r="AL63" s="282"/>
      <c r="AM63" s="284">
        <f>Table5[[#This Row],[Column314]]*Table5[[#This Row],[Column313]]</f>
        <v>1E-4</v>
      </c>
      <c r="AN63" s="344">
        <v>1</v>
      </c>
      <c r="AO63" s="282">
        <v>120</v>
      </c>
      <c r="AP63" s="282">
        <f>Table5[[#This Row],[Column3133]]/Table5[[#This Row],[Column3134]]/Table5[[#This Row],[Column31332]]</f>
        <v>8.3333333333333333E-7</v>
      </c>
      <c r="AQ63" s="282"/>
      <c r="AR63">
        <v>0</v>
      </c>
      <c r="AS63">
        <v>-1E-3</v>
      </c>
      <c r="AT63" s="282">
        <f>Table5[[#This Row],[Column31323]]*Table5[[#This Row],[Column31324]]</f>
        <v>0</v>
      </c>
      <c r="AU63" s="282">
        <f>Table5[[#This Row],[Column31325]]/Table5[[#This Row],[Column31332]]/Table5[[#This Row],[Column3134]]</f>
        <v>0</v>
      </c>
      <c r="AV63" s="282"/>
      <c r="AW63" s="2"/>
      <c r="AX63" s="2">
        <f>VLOOKUP(Table5[[#This Row],[Column29]],'Old Version, Power Supplies'!AA$195:AC$212,2,FALSE)</f>
        <v>8</v>
      </c>
      <c r="AY63" s="279">
        <f>ABS(Table5[[#This Row],[Column3123]]/Table5[[#This Row],[Column314]])</f>
        <v>800</v>
      </c>
      <c r="AZ63" s="2">
        <f>VLOOKUP(Table5[[#This Row],[Column29]],'Old Version, Power Supplies'!AA$195:AC$212,3,FALSE)</f>
        <v>3</v>
      </c>
      <c r="BA63" s="279">
        <f>ABS(Table5[[#This Row],[Column31223]]/Table5[[#This Row],[Column313]])</f>
        <v>300</v>
      </c>
      <c r="BB63" s="279" t="s">
        <v>138</v>
      </c>
    </row>
    <row r="64" spans="1:54" x14ac:dyDescent="0.25">
      <c r="A64" s="367">
        <v>59</v>
      </c>
      <c r="B64" s="484">
        <v>66</v>
      </c>
      <c r="C64" s="368" t="s">
        <v>302</v>
      </c>
      <c r="D64" s="368" t="s">
        <v>294</v>
      </c>
      <c r="E64" s="368">
        <v>187.583</v>
      </c>
      <c r="F64" s="368">
        <v>8.5999999999999993E-2</v>
      </c>
      <c r="G64" s="369">
        <v>113.999</v>
      </c>
      <c r="H64" s="368">
        <v>0</v>
      </c>
      <c r="I64" s="368">
        <v>0</v>
      </c>
      <c r="J64" s="368">
        <v>0</v>
      </c>
      <c r="K64" s="368">
        <v>0</v>
      </c>
      <c r="L64" s="368">
        <v>0</v>
      </c>
      <c r="M64" s="368">
        <v>0</v>
      </c>
      <c r="N64" s="368">
        <v>0</v>
      </c>
      <c r="O64" s="368">
        <v>0</v>
      </c>
      <c r="P64" s="368">
        <v>0</v>
      </c>
      <c r="Q64" s="368">
        <v>0</v>
      </c>
      <c r="R64" s="370">
        <v>0</v>
      </c>
      <c r="S64" s="368">
        <f>ABS(H64)</f>
        <v>0</v>
      </c>
      <c r="T64" s="368">
        <f>ABS(I64)</f>
        <v>0</v>
      </c>
      <c r="U64" s="368">
        <f>ABS(J64)</f>
        <v>0</v>
      </c>
      <c r="V64" s="368">
        <f>ABS(K64)</f>
        <v>0</v>
      </c>
      <c r="W64" s="368">
        <f>ABS(L64)</f>
        <v>0</v>
      </c>
      <c r="X64" s="368">
        <f>ABS(M64)</f>
        <v>0</v>
      </c>
      <c r="Y64" s="368">
        <f>ABS(N64)</f>
        <v>0</v>
      </c>
      <c r="Z64" s="368">
        <f>ABS(O64)</f>
        <v>0</v>
      </c>
      <c r="AA64" s="368">
        <f>ABS(P64)</f>
        <v>0</v>
      </c>
      <c r="AB64" s="368">
        <f>ABS(Q64)</f>
        <v>0</v>
      </c>
      <c r="AC64" s="371">
        <f>ABS(R64)</f>
        <v>0</v>
      </c>
      <c r="AD64" s="345" t="s">
        <v>302</v>
      </c>
      <c r="AE64" s="335" t="s">
        <v>128</v>
      </c>
      <c r="AF64" s="335" t="s">
        <v>303</v>
      </c>
      <c r="AG64" s="345" t="s">
        <v>130</v>
      </c>
      <c r="AH64" s="345" t="s">
        <v>235</v>
      </c>
      <c r="AI64" s="284">
        <v>0.01</v>
      </c>
      <c r="AJ64" s="284">
        <v>0.01</v>
      </c>
      <c r="AK64" s="282">
        <v>12</v>
      </c>
      <c r="AL64" s="282"/>
      <c r="AM64" s="284">
        <f>Table5[[#This Row],[Column314]]*Table5[[#This Row],[Column313]]</f>
        <v>1E-4</v>
      </c>
      <c r="AN64" s="344">
        <v>1</v>
      </c>
      <c r="AO64" s="282">
        <v>120</v>
      </c>
      <c r="AP64" s="282">
        <f>Table5[[#This Row],[Column3133]]/Table5[[#This Row],[Column3134]]/Table5[[#This Row],[Column31332]]</f>
        <v>8.3333333333333333E-7</v>
      </c>
      <c r="AQ64" s="282"/>
      <c r="AR64">
        <v>0</v>
      </c>
      <c r="AS64">
        <v>-1E-3</v>
      </c>
      <c r="AT64" s="282">
        <f>Table5[[#This Row],[Column31323]]*Table5[[#This Row],[Column31324]]</f>
        <v>0</v>
      </c>
      <c r="AU64" s="282">
        <f>Table5[[#This Row],[Column31325]]/Table5[[#This Row],[Column31332]]/Table5[[#This Row],[Column3134]]</f>
        <v>0</v>
      </c>
      <c r="AV64" s="282"/>
      <c r="AW64" s="2"/>
      <c r="AX64" s="2">
        <f>VLOOKUP(Table5[[#This Row],[Column29]],'Old Version, Power Supplies'!AA$195:AC$212,2,FALSE)</f>
        <v>8</v>
      </c>
      <c r="AY64" s="279">
        <f>ABS(Table5[[#This Row],[Column3123]]/Table5[[#This Row],[Column314]])</f>
        <v>800</v>
      </c>
      <c r="AZ64" s="2">
        <f>VLOOKUP(Table5[[#This Row],[Column29]],'Old Version, Power Supplies'!AA$195:AC$212,3,FALSE)</f>
        <v>3</v>
      </c>
      <c r="BA64" s="279">
        <f>ABS(Table5[[#This Row],[Column31223]]/Table5[[#This Row],[Column313]])</f>
        <v>300</v>
      </c>
      <c r="BB64" s="279" t="s">
        <v>141</v>
      </c>
    </row>
    <row r="65" spans="1:54" x14ac:dyDescent="0.25">
      <c r="A65" s="367">
        <v>60</v>
      </c>
      <c r="B65" s="367">
        <v>83</v>
      </c>
      <c r="C65" s="368" t="s">
        <v>346</v>
      </c>
      <c r="D65" s="368" t="s">
        <v>347</v>
      </c>
      <c r="E65" s="368">
        <v>261.84300000000002</v>
      </c>
      <c r="F65" s="368">
        <v>0.32</v>
      </c>
      <c r="G65" s="369">
        <v>149.999</v>
      </c>
      <c r="H65" s="368">
        <v>0.34389999999999998</v>
      </c>
      <c r="I65" s="368">
        <v>0.1179</v>
      </c>
      <c r="J65" s="368">
        <v>-13.522</v>
      </c>
      <c r="K65" s="368">
        <v>-1.3580000000000001</v>
      </c>
      <c r="L65" s="368">
        <v>-0.94099999999999995</v>
      </c>
      <c r="M65" s="368">
        <v>0</v>
      </c>
      <c r="N65" s="368">
        <v>0.13</v>
      </c>
      <c r="O65" s="368">
        <v>4.4909999999999997</v>
      </c>
      <c r="P65" s="368">
        <v>4.0999999999999996</v>
      </c>
      <c r="Q65" s="368">
        <v>748.4</v>
      </c>
      <c r="R65" s="370">
        <v>23.72</v>
      </c>
      <c r="S65" s="368">
        <f>ABS(H65)</f>
        <v>0.34389999999999998</v>
      </c>
      <c r="T65" s="368">
        <f>ABS(I65)</f>
        <v>0.1179</v>
      </c>
      <c r="U65" s="368">
        <f>ABS(J65)</f>
        <v>13.522</v>
      </c>
      <c r="V65" s="368">
        <f>ABS(K65)</f>
        <v>1.3580000000000001</v>
      </c>
      <c r="W65" s="368">
        <f>ABS(L65)</f>
        <v>0.94099999999999995</v>
      </c>
      <c r="X65" s="368">
        <f>ABS(M65)</f>
        <v>0</v>
      </c>
      <c r="Y65" s="368">
        <f>ABS(N65)</f>
        <v>0.13</v>
      </c>
      <c r="Z65" s="368">
        <f>ABS(O65)</f>
        <v>4.4909999999999997</v>
      </c>
      <c r="AA65" s="368">
        <f>ABS(P65)</f>
        <v>4.0999999999999996</v>
      </c>
      <c r="AB65" s="368">
        <f>ABS(Q65)</f>
        <v>748.4</v>
      </c>
      <c r="AC65" s="371">
        <f>ABS(R65)</f>
        <v>23.72</v>
      </c>
      <c r="AD65" s="345" t="s">
        <v>346</v>
      </c>
      <c r="AE65" s="335" t="s">
        <v>349</v>
      </c>
      <c r="AF65" s="335"/>
      <c r="AG65" s="17" t="s">
        <v>350</v>
      </c>
      <c r="AH65" s="345" t="s">
        <v>1060</v>
      </c>
      <c r="AI65" s="363">
        <f>Table5[[#This Row],[Column26]]</f>
        <v>4.0999999999999996</v>
      </c>
      <c r="AJ65" s="364">
        <f>Table5[[#This Row],[Column27]]</f>
        <v>748.4</v>
      </c>
      <c r="AK65" s="384" t="s">
        <v>351</v>
      </c>
      <c r="AL65" s="384" t="s">
        <v>352</v>
      </c>
      <c r="AM65" s="364">
        <f>Table5[[#This Row],[Column314]]*Table5[[#This Row],[Column313]]</f>
        <v>3068.4399999999996</v>
      </c>
      <c r="AN65" s="365">
        <v>1.73</v>
      </c>
      <c r="AO65" s="364">
        <v>208</v>
      </c>
      <c r="AP65" s="364">
        <f>Table5[[#This Row],[Column3133]]/Table5[[#This Row],[Column3134]]/Table5[[#This Row],[Column31332]]</f>
        <v>8.5272343263672727</v>
      </c>
      <c r="AQ65" s="364">
        <v>9</v>
      </c>
      <c r="AR65">
        <v>748.38</v>
      </c>
      <c r="AS65">
        <v>6.2779999999999996</v>
      </c>
      <c r="AT65" s="364">
        <f>Table5[[#This Row],[Column31323]]*Table5[[#This Row],[Column31324]]</f>
        <v>4698.3296399999999</v>
      </c>
      <c r="AU65" s="495">
        <f>Table5[[#This Row],[Column31325]]/Table5[[#This Row],[Column31332]]/Table5[[#This Row],[Column3134]]</f>
        <v>13.056718652734549</v>
      </c>
      <c r="AV65" s="364">
        <v>13</v>
      </c>
      <c r="AW65" s="2" t="str">
        <f>IF(Table5[[#This Row],[Column15]]&lt;0,"A","B")</f>
        <v>B</v>
      </c>
      <c r="AX65" s="2">
        <f>VLOOKUP(Table5[[#This Row],[Column29]],'Old Version, Power Supplies'!AA$195:AC$212,2,FALSE)</f>
        <v>12.5</v>
      </c>
      <c r="AY65" s="279">
        <f>ABS(Table5[[#This Row],[Column3123]]/Table5[[#This Row],[Column314]])</f>
        <v>3.0487804878048781</v>
      </c>
      <c r="AZ65" s="2">
        <f>VLOOKUP(Table5[[#This Row],[Column29]],'Old Version, Power Supplies'!AA$195:AC$212,3,FALSE)</f>
        <v>800</v>
      </c>
      <c r="BA65" s="279">
        <f>ABS(Table5[[#This Row],[Column31223]]/Table5[[#This Row],[Column313]])</f>
        <v>1.0689470871191877</v>
      </c>
      <c r="BB65" s="279" t="s">
        <v>353</v>
      </c>
    </row>
    <row r="66" spans="1:54" x14ac:dyDescent="0.25">
      <c r="A66" s="367">
        <v>61</v>
      </c>
      <c r="B66" s="484">
        <v>84</v>
      </c>
      <c r="C66" s="368" t="s">
        <v>354</v>
      </c>
      <c r="D66" s="368" t="s">
        <v>355</v>
      </c>
      <c r="E66" s="368">
        <v>262.44600000000003</v>
      </c>
      <c r="F66" s="368">
        <v>0.11</v>
      </c>
      <c r="G66" s="369">
        <v>149.999</v>
      </c>
      <c r="H66" s="368">
        <v>0.59419999999999995</v>
      </c>
      <c r="I66" s="368">
        <v>8.4000000000000005E-2</v>
      </c>
      <c r="J66" s="368">
        <v>-9.6259999999999994</v>
      </c>
      <c r="K66" s="368">
        <v>-0.65500000000000003</v>
      </c>
      <c r="L66" s="368">
        <v>-0.23100000000000001</v>
      </c>
      <c r="M66" s="368">
        <v>0</v>
      </c>
      <c r="N66" s="368">
        <v>8.6</v>
      </c>
      <c r="O66" s="368">
        <v>8.4440000000000008</v>
      </c>
      <c r="P66" s="368">
        <v>5.5</v>
      </c>
      <c r="Q66" s="368">
        <v>162.4</v>
      </c>
      <c r="R66" s="370">
        <v>5.16</v>
      </c>
      <c r="S66" s="368">
        <f>ABS(H66)</f>
        <v>0.59419999999999995</v>
      </c>
      <c r="T66" s="368">
        <f>ABS(I66)</f>
        <v>8.4000000000000005E-2</v>
      </c>
      <c r="U66" s="368">
        <f>ABS(J66)</f>
        <v>9.6259999999999994</v>
      </c>
      <c r="V66" s="368">
        <f>ABS(K66)</f>
        <v>0.65500000000000003</v>
      </c>
      <c r="W66" s="368">
        <f>ABS(L66)</f>
        <v>0.23100000000000001</v>
      </c>
      <c r="X66" s="368">
        <f>ABS(M66)</f>
        <v>0</v>
      </c>
      <c r="Y66" s="368">
        <f>ABS(N66)</f>
        <v>8.6</v>
      </c>
      <c r="Z66" s="368">
        <f>ABS(O66)</f>
        <v>8.4440000000000008</v>
      </c>
      <c r="AA66" s="368">
        <f>ABS(P66)</f>
        <v>5.5</v>
      </c>
      <c r="AB66" s="368">
        <f>ABS(Q66)</f>
        <v>162.4</v>
      </c>
      <c r="AC66" s="371">
        <f>ABS(R66)</f>
        <v>5.16</v>
      </c>
      <c r="AD66" s="345" t="s">
        <v>354</v>
      </c>
      <c r="AE66" s="336" t="s">
        <v>323</v>
      </c>
      <c r="AF66" s="336"/>
      <c r="AG66" s="17" t="s">
        <v>350</v>
      </c>
      <c r="AH66" s="345" t="s">
        <v>356</v>
      </c>
      <c r="AI66" s="363">
        <f>Table5[[#This Row],[Column26]]</f>
        <v>5.5</v>
      </c>
      <c r="AJ66" s="364">
        <f>Table5[[#This Row],[Column27]]</f>
        <v>162.4</v>
      </c>
      <c r="AK66" s="364">
        <v>2</v>
      </c>
      <c r="AL66" s="364">
        <v>150</v>
      </c>
      <c r="AM66" s="364">
        <f>Table5[[#This Row],[Column314]]*Table5[[#This Row],[Column313]]</f>
        <v>893.2</v>
      </c>
      <c r="AN66" s="365">
        <v>1</v>
      </c>
      <c r="AO66" s="364">
        <v>208</v>
      </c>
      <c r="AP66" s="364">
        <f>Table5[[#This Row],[Column3133]]/Table5[[#This Row],[Column3134]]/Table5[[#This Row],[Column31332]]</f>
        <v>4.2942307692307695</v>
      </c>
      <c r="AQ66" s="364">
        <v>9</v>
      </c>
      <c r="AR66">
        <v>149.4</v>
      </c>
      <c r="AS66">
        <v>5.0750000000000002</v>
      </c>
      <c r="AT66" s="364">
        <f>Table5[[#This Row],[Column31323]]*Table5[[#This Row],[Column31324]]</f>
        <v>758.20500000000004</v>
      </c>
      <c r="AU66" s="493">
        <f>Table5[[#This Row],[Column31325]]/Table5[[#This Row],[Column31332]]/Table5[[#This Row],[Column3134]]</f>
        <v>3.6452163461538465</v>
      </c>
      <c r="AV66" s="364">
        <v>10</v>
      </c>
      <c r="AW66" s="2" t="str">
        <f>IF(Table5[[#This Row],[Column15]]&lt;0,"A","B")</f>
        <v>B</v>
      </c>
      <c r="AX66" s="2">
        <f>VLOOKUP(Table5[[#This Row],[Column29]],'Old Version, Power Supplies'!AA$195:AC$212,2,FALSE)</f>
        <v>8</v>
      </c>
      <c r="AY66" s="279">
        <f>ABS(Table5[[#This Row],[Column3123]]/Table5[[#This Row],[Column314]])</f>
        <v>1.4545454545454546</v>
      </c>
      <c r="AZ66" s="2">
        <f>VLOOKUP(Table5[[#This Row],[Column29]],'Old Version, Power Supplies'!AA$195:AC$212,3,FALSE)</f>
        <v>180</v>
      </c>
      <c r="BA66" s="279">
        <f>ABS(Table5[[#This Row],[Column31223]]/Table5[[#This Row],[Column313]])</f>
        <v>1.1083743842364531</v>
      </c>
      <c r="BB66" s="279" t="s">
        <v>357</v>
      </c>
    </row>
    <row r="67" spans="1:54" x14ac:dyDescent="0.25">
      <c r="A67" s="367">
        <v>62</v>
      </c>
      <c r="B67" s="367">
        <v>85</v>
      </c>
      <c r="C67" s="368" t="s">
        <v>358</v>
      </c>
      <c r="D67" s="368" t="s">
        <v>308</v>
      </c>
      <c r="E67" s="368">
        <v>263.79599999999999</v>
      </c>
      <c r="F67" s="368">
        <v>0.31</v>
      </c>
      <c r="G67" s="369">
        <v>149.999</v>
      </c>
      <c r="H67" s="368">
        <v>-0.75109999999999999</v>
      </c>
      <c r="I67" s="368">
        <v>-0.25879999999999997</v>
      </c>
      <c r="J67" s="368">
        <v>29.622</v>
      </c>
      <c r="K67" s="368">
        <v>0.6</v>
      </c>
      <c r="L67" s="368">
        <v>1.9930000000000001</v>
      </c>
      <c r="M67" s="368">
        <v>0</v>
      </c>
      <c r="N67" s="368">
        <v>17.7</v>
      </c>
      <c r="O67" s="368">
        <v>-11.180999999999999</v>
      </c>
      <c r="P67" s="368">
        <v>-18.100000000000001</v>
      </c>
      <c r="Q67" s="368">
        <v>-215</v>
      </c>
      <c r="R67" s="370">
        <v>-9.3000000000000007</v>
      </c>
      <c r="S67" s="368">
        <f>ABS(H67)</f>
        <v>0.75109999999999999</v>
      </c>
      <c r="T67" s="368">
        <f>ABS(I67)</f>
        <v>0.25879999999999997</v>
      </c>
      <c r="U67" s="368">
        <f>ABS(J67)</f>
        <v>29.622</v>
      </c>
      <c r="V67" s="368">
        <f>ABS(K67)</f>
        <v>0.6</v>
      </c>
      <c r="W67" s="368">
        <f>ABS(L67)</f>
        <v>1.9930000000000001</v>
      </c>
      <c r="X67" s="368">
        <f>ABS(M67)</f>
        <v>0</v>
      </c>
      <c r="Y67" s="368">
        <f>ABS(N67)</f>
        <v>17.7</v>
      </c>
      <c r="Z67" s="368">
        <f>ABS(O67)</f>
        <v>11.180999999999999</v>
      </c>
      <c r="AA67" s="368">
        <f>ABS(P67)</f>
        <v>18.100000000000001</v>
      </c>
      <c r="AB67" s="368">
        <f>ABS(Q67)</f>
        <v>215</v>
      </c>
      <c r="AC67" s="371">
        <f>ABS(R67)</f>
        <v>9.3000000000000007</v>
      </c>
      <c r="AD67" s="345" t="s">
        <v>358</v>
      </c>
      <c r="AE67" s="335" t="s">
        <v>257</v>
      </c>
      <c r="AF67" s="335"/>
      <c r="AG67" s="17" t="s">
        <v>190</v>
      </c>
      <c r="AH67" s="345" t="s">
        <v>360</v>
      </c>
      <c r="AI67" s="363">
        <f>Table5[[#This Row],[Column26]]</f>
        <v>18.100000000000001</v>
      </c>
      <c r="AJ67" s="364">
        <f>Table5[[#This Row],[Column27]]</f>
        <v>215</v>
      </c>
      <c r="AK67" s="384" t="s">
        <v>305</v>
      </c>
      <c r="AL67" s="364">
        <v>400</v>
      </c>
      <c r="AM67" s="364">
        <f>Table5[[#This Row],[Column314]]*Table5[[#This Row],[Column313]]</f>
        <v>3891.5000000000005</v>
      </c>
      <c r="AN67" s="365">
        <v>1.73</v>
      </c>
      <c r="AO67" s="364">
        <v>208</v>
      </c>
      <c r="AP67" s="364">
        <f>Table5[[#This Row],[Column3133]]/Table5[[#This Row],[Column3134]]/Table5[[#This Row],[Column31332]]</f>
        <v>10.814528679413073</v>
      </c>
      <c r="AQ67" s="364"/>
      <c r="AR67">
        <v>239.99</v>
      </c>
      <c r="AS67">
        <v>23.45</v>
      </c>
      <c r="AT67" s="385">
        <f>Table5[[#This Row],[Column31323]]*Table5[[#This Row],[Column31324]]</f>
        <v>5627.7655000000004</v>
      </c>
      <c r="AU67" s="495">
        <f>Table5[[#This Row],[Column31325]]/Table5[[#This Row],[Column31332]]/Table5[[#This Row],[Column3134]]</f>
        <v>15.639632892396623</v>
      </c>
      <c r="AV67" s="385">
        <v>16</v>
      </c>
      <c r="AW67" s="2" t="str">
        <f>IF(Table5[[#This Row],[Column15]]&lt;0,"A","B")</f>
        <v>A</v>
      </c>
      <c r="AX67" s="2">
        <f>VLOOKUP(Table5[[#This Row],[Column29]],'Old Version, Power Supplies'!AA$195:AC$212,2,FALSE)</f>
        <v>40</v>
      </c>
      <c r="AY67" s="279">
        <f>ABS(Table5[[#This Row],[Column3123]]/Table5[[#This Row],[Column314]])</f>
        <v>2.2099447513812152</v>
      </c>
      <c r="AZ67" s="2">
        <f>VLOOKUP(Table5[[#This Row],[Column29]],'Old Version, Power Supplies'!AA$195:AC$212,3,FALSE)</f>
        <v>250</v>
      </c>
      <c r="BA67" s="279">
        <f>ABS(Table5[[#This Row],[Column31223]]/Table5[[#This Row],[Column313]])</f>
        <v>1.1627906976744187</v>
      </c>
      <c r="BB67" s="279" t="s">
        <v>259</v>
      </c>
    </row>
    <row r="68" spans="1:54" x14ac:dyDescent="0.25">
      <c r="A68" s="367">
        <v>63</v>
      </c>
      <c r="B68" s="367">
        <v>86</v>
      </c>
      <c r="C68" s="368" t="s">
        <v>362</v>
      </c>
      <c r="D68" s="368" t="s">
        <v>308</v>
      </c>
      <c r="E68" s="368">
        <v>265.17599999999999</v>
      </c>
      <c r="F68" s="368">
        <v>0.31</v>
      </c>
      <c r="G68" s="369">
        <v>149.999</v>
      </c>
      <c r="H68" s="368">
        <v>-0.75109999999999999</v>
      </c>
      <c r="I68" s="368">
        <v>-0.25879999999999997</v>
      </c>
      <c r="J68" s="368">
        <v>29.622</v>
      </c>
      <c r="K68" s="368">
        <v>0.6</v>
      </c>
      <c r="L68" s="368">
        <v>1.9930000000000001</v>
      </c>
      <c r="M68" s="368">
        <v>0</v>
      </c>
      <c r="N68" s="368">
        <v>17.7</v>
      </c>
      <c r="O68" s="368">
        <v>-11.180999999999999</v>
      </c>
      <c r="P68" s="368">
        <v>-18.100000000000001</v>
      </c>
      <c r="Q68" s="368">
        <v>-215</v>
      </c>
      <c r="R68" s="370">
        <v>-9.3000000000000007</v>
      </c>
      <c r="S68" s="368">
        <f>ABS(H68)</f>
        <v>0.75109999999999999</v>
      </c>
      <c r="T68" s="368">
        <f>ABS(I68)</f>
        <v>0.25879999999999997</v>
      </c>
      <c r="U68" s="368">
        <f>ABS(J68)</f>
        <v>29.622</v>
      </c>
      <c r="V68" s="368">
        <f>ABS(K68)</f>
        <v>0.6</v>
      </c>
      <c r="W68" s="368">
        <f>ABS(L68)</f>
        <v>1.9930000000000001</v>
      </c>
      <c r="X68" s="368">
        <f>ABS(M68)</f>
        <v>0</v>
      </c>
      <c r="Y68" s="368">
        <f>ABS(N68)</f>
        <v>17.7</v>
      </c>
      <c r="Z68" s="368">
        <f>ABS(O68)</f>
        <v>11.180999999999999</v>
      </c>
      <c r="AA68" s="368">
        <f>ABS(P68)</f>
        <v>18.100000000000001</v>
      </c>
      <c r="AB68" s="368">
        <f>ABS(Q68)</f>
        <v>215</v>
      </c>
      <c r="AC68" s="371">
        <f>ABS(R68)</f>
        <v>9.3000000000000007</v>
      </c>
      <c r="AD68" s="345" t="s">
        <v>362</v>
      </c>
      <c r="AE68" s="335" t="s">
        <v>257</v>
      </c>
      <c r="AF68" s="335"/>
      <c r="AG68" s="17" t="s">
        <v>196</v>
      </c>
      <c r="AH68" s="345" t="s">
        <v>1049</v>
      </c>
      <c r="AI68" s="363">
        <f>Table5[[#This Row],[Column26]]</f>
        <v>18.100000000000001</v>
      </c>
      <c r="AJ68" s="364">
        <f>Table5[[#This Row],[Column27]]</f>
        <v>215</v>
      </c>
      <c r="AK68" s="384" t="s">
        <v>305</v>
      </c>
      <c r="AL68" s="364">
        <v>400</v>
      </c>
      <c r="AM68" s="364">
        <f>Table5[[#This Row],[Column314]]*Table5[[#This Row],[Column313]]</f>
        <v>3891.5000000000005</v>
      </c>
      <c r="AN68" s="365">
        <v>1.73</v>
      </c>
      <c r="AO68" s="364">
        <v>208</v>
      </c>
      <c r="AP68" s="364">
        <f>Table5[[#This Row],[Column3133]]/Table5[[#This Row],[Column3134]]/Table5[[#This Row],[Column31332]]</f>
        <v>10.814528679413073</v>
      </c>
      <c r="AQ68" s="364"/>
      <c r="AR68" s="102">
        <v>239.99</v>
      </c>
      <c r="AS68" s="102">
        <v>22.942</v>
      </c>
      <c r="AT68" s="364">
        <f>Table5[[#This Row],[Column31323]]*Table5[[#This Row],[Column31324]]</f>
        <v>5505.8505800000003</v>
      </c>
      <c r="AU68" s="495">
        <f>Table5[[#This Row],[Column31325]]/Table5[[#This Row],[Column31332]]/Table5[[#This Row],[Column3134]]</f>
        <v>15.300829757670076</v>
      </c>
      <c r="AV68" s="364">
        <v>15</v>
      </c>
      <c r="AW68" s="2" t="str">
        <f>IF(Table5[[#This Row],[Column15]]&lt;0,"A","B")</f>
        <v>A</v>
      </c>
      <c r="AX68" s="2">
        <f>VLOOKUP(Table5[[#This Row],[Column29]],'Old Version, Power Supplies'!AA$195:AC$212,2,FALSE)</f>
        <v>40</v>
      </c>
      <c r="AY68" s="279">
        <f>ABS(Table5[[#This Row],[Column3123]]/Table5[[#This Row],[Column314]])</f>
        <v>2.2099447513812152</v>
      </c>
      <c r="AZ68" s="2">
        <f>VLOOKUP(Table5[[#This Row],[Column29]],'Old Version, Power Supplies'!AA$195:AC$212,3,FALSE)</f>
        <v>250</v>
      </c>
      <c r="BA68" s="279">
        <f>ABS(Table5[[#This Row],[Column31223]]/Table5[[#This Row],[Column313]])</f>
        <v>1.1627906976744187</v>
      </c>
      <c r="BB68" s="279" t="s">
        <v>265</v>
      </c>
    </row>
    <row r="69" spans="1:54" x14ac:dyDescent="0.25">
      <c r="A69" s="367">
        <v>64</v>
      </c>
      <c r="B69" s="484">
        <v>87</v>
      </c>
      <c r="C69" s="368" t="s">
        <v>364</v>
      </c>
      <c r="D69" s="368" t="s">
        <v>355</v>
      </c>
      <c r="E69" s="368">
        <v>266.41300000000001</v>
      </c>
      <c r="F69" s="368">
        <v>0.11</v>
      </c>
      <c r="G69" s="369">
        <v>149.999</v>
      </c>
      <c r="H69" s="368">
        <v>0.47810000000000002</v>
      </c>
      <c r="I69" s="368">
        <v>6.7599999999999993E-2</v>
      </c>
      <c r="J69" s="368">
        <v>-7.7350000000000003</v>
      </c>
      <c r="K69" s="368">
        <v>-0.81499999999999995</v>
      </c>
      <c r="L69" s="368">
        <v>-0.185</v>
      </c>
      <c r="M69" s="368">
        <v>0</v>
      </c>
      <c r="N69" s="368">
        <v>8.6</v>
      </c>
      <c r="O69" s="368">
        <v>6.7939999999999996</v>
      </c>
      <c r="P69" s="368">
        <v>4.4000000000000004</v>
      </c>
      <c r="Q69" s="368">
        <v>130.69999999999999</v>
      </c>
      <c r="R69" s="370">
        <v>4.1500000000000004</v>
      </c>
      <c r="S69" s="368">
        <f>ABS(H69)</f>
        <v>0.47810000000000002</v>
      </c>
      <c r="T69" s="368">
        <f>ABS(I69)</f>
        <v>6.7599999999999993E-2</v>
      </c>
      <c r="U69" s="368">
        <f>ABS(J69)</f>
        <v>7.7350000000000003</v>
      </c>
      <c r="V69" s="368">
        <f>ABS(K69)</f>
        <v>0.81499999999999995</v>
      </c>
      <c r="W69" s="368">
        <f>ABS(L69)</f>
        <v>0.185</v>
      </c>
      <c r="X69" s="368">
        <f>ABS(M69)</f>
        <v>0</v>
      </c>
      <c r="Y69" s="368">
        <f>ABS(N69)</f>
        <v>8.6</v>
      </c>
      <c r="Z69" s="368">
        <f>ABS(O69)</f>
        <v>6.7939999999999996</v>
      </c>
      <c r="AA69" s="368">
        <f>ABS(P69)</f>
        <v>4.4000000000000004</v>
      </c>
      <c r="AB69" s="368">
        <f>ABS(Q69)</f>
        <v>130.69999999999999</v>
      </c>
      <c r="AC69" s="371">
        <f>ABS(R69)</f>
        <v>4.1500000000000004</v>
      </c>
      <c r="AD69" s="345" t="s">
        <v>364</v>
      </c>
      <c r="AE69" s="336" t="s">
        <v>323</v>
      </c>
      <c r="AF69" s="336"/>
      <c r="AG69" s="17" t="s">
        <v>330</v>
      </c>
      <c r="AH69" s="345" t="s">
        <v>365</v>
      </c>
      <c r="AI69" s="363">
        <f>Table5[[#This Row],[Column26]]</f>
        <v>4.4000000000000004</v>
      </c>
      <c r="AJ69" s="364">
        <f>Table5[[#This Row],[Column27]]</f>
        <v>130.69999999999999</v>
      </c>
      <c r="AK69" s="364">
        <v>2</v>
      </c>
      <c r="AL69" s="364">
        <v>150</v>
      </c>
      <c r="AM69" s="364">
        <f>Table5[[#This Row],[Column314]]*Table5[[#This Row],[Column313]]</f>
        <v>575.08000000000004</v>
      </c>
      <c r="AN69" s="365">
        <v>1</v>
      </c>
      <c r="AO69" s="364">
        <v>208</v>
      </c>
      <c r="AP69" s="364">
        <f>Table5[[#This Row],[Column3133]]/Table5[[#This Row],[Column3134]]/Table5[[#This Row],[Column31332]]</f>
        <v>2.7648076923076923</v>
      </c>
      <c r="AQ69" s="364">
        <v>9</v>
      </c>
      <c r="AR69" s="102">
        <v>120.21</v>
      </c>
      <c r="AS69" s="102">
        <v>3.9569999999999999</v>
      </c>
      <c r="AT69" s="364">
        <f>Table5[[#This Row],[Column31323]]*Table5[[#This Row],[Column31324]]</f>
        <v>475.67096999999995</v>
      </c>
      <c r="AU69" s="493">
        <f>Table5[[#This Row],[Column31325]]/Table5[[#This Row],[Column31332]]/Table5[[#This Row],[Column3134]]</f>
        <v>2.286879663461538</v>
      </c>
      <c r="AV69" s="364">
        <v>8</v>
      </c>
      <c r="AW69" s="2" t="str">
        <f>IF(Table5[[#This Row],[Column15]]&lt;0,"A","B")</f>
        <v>B</v>
      </c>
      <c r="AX69" s="2">
        <f>VLOOKUP(Table5[[#This Row],[Column29]],'Old Version, Power Supplies'!AA$195:AC$212,2,FALSE)</f>
        <v>8</v>
      </c>
      <c r="AY69" s="279">
        <f>ABS(Table5[[#This Row],[Column3123]]/Table5[[#This Row],[Column314]])</f>
        <v>1.8181818181818181</v>
      </c>
      <c r="AZ69" s="2">
        <f>VLOOKUP(Table5[[#This Row],[Column29]],'Old Version, Power Supplies'!AA$195:AC$212,3,FALSE)</f>
        <v>180</v>
      </c>
      <c r="BA69" s="279">
        <f>ABS(Table5[[#This Row],[Column31223]]/Table5[[#This Row],[Column313]])</f>
        <v>1.3771996939556237</v>
      </c>
      <c r="BB69" s="279" t="s">
        <v>366</v>
      </c>
    </row>
    <row r="70" spans="1:54" x14ac:dyDescent="0.25">
      <c r="A70" s="367">
        <v>65</v>
      </c>
      <c r="B70" s="367">
        <v>88</v>
      </c>
      <c r="C70" s="368" t="s">
        <v>367</v>
      </c>
      <c r="D70" s="368" t="s">
        <v>347</v>
      </c>
      <c r="E70" s="368">
        <v>267.20600000000002</v>
      </c>
      <c r="F70" s="368">
        <v>0.32</v>
      </c>
      <c r="G70" s="369">
        <v>149.999</v>
      </c>
      <c r="H70" s="368">
        <v>0.34389999999999998</v>
      </c>
      <c r="I70" s="368">
        <v>0.1179</v>
      </c>
      <c r="J70" s="368">
        <v>-13.522</v>
      </c>
      <c r="K70" s="368">
        <v>-1.3580000000000001</v>
      </c>
      <c r="L70" s="368">
        <v>-0.94099999999999995</v>
      </c>
      <c r="M70" s="368">
        <v>0</v>
      </c>
      <c r="N70" s="368">
        <v>0.13</v>
      </c>
      <c r="O70" s="368">
        <v>4.4909999999999997</v>
      </c>
      <c r="P70" s="368">
        <v>4.0999999999999996</v>
      </c>
      <c r="Q70" s="368">
        <v>748.4</v>
      </c>
      <c r="R70" s="370">
        <v>23.72</v>
      </c>
      <c r="S70" s="368">
        <f>ABS(H70)</f>
        <v>0.34389999999999998</v>
      </c>
      <c r="T70" s="368">
        <f>ABS(I70)</f>
        <v>0.1179</v>
      </c>
      <c r="U70" s="368">
        <f>ABS(J70)</f>
        <v>13.522</v>
      </c>
      <c r="V70" s="368">
        <f>ABS(K70)</f>
        <v>1.3580000000000001</v>
      </c>
      <c r="W70" s="368">
        <f>ABS(L70)</f>
        <v>0.94099999999999995</v>
      </c>
      <c r="X70" s="368">
        <f>ABS(M70)</f>
        <v>0</v>
      </c>
      <c r="Y70" s="368">
        <f>ABS(N70)</f>
        <v>0.13</v>
      </c>
      <c r="Z70" s="368">
        <f>ABS(O70)</f>
        <v>4.4909999999999997</v>
      </c>
      <c r="AA70" s="368">
        <f>ABS(P70)</f>
        <v>4.0999999999999996</v>
      </c>
      <c r="AB70" s="368">
        <f>ABS(Q70)</f>
        <v>748.4</v>
      </c>
      <c r="AC70" s="371">
        <f>ABS(R70)</f>
        <v>23.72</v>
      </c>
      <c r="AD70" s="345" t="s">
        <v>367</v>
      </c>
      <c r="AE70" s="335" t="s">
        <v>349</v>
      </c>
      <c r="AF70" s="335"/>
      <c r="AG70" s="17" t="s">
        <v>330</v>
      </c>
      <c r="AH70" s="345" t="s">
        <v>1073</v>
      </c>
      <c r="AI70" s="363">
        <f>Table5[[#This Row],[Column26]]</f>
        <v>4.0999999999999996</v>
      </c>
      <c r="AJ70" s="364">
        <f>Table5[[#This Row],[Column27]]</f>
        <v>748.4</v>
      </c>
      <c r="AK70" s="384" t="s">
        <v>351</v>
      </c>
      <c r="AL70" s="384" t="s">
        <v>352</v>
      </c>
      <c r="AM70" s="364">
        <f>Table5[[#This Row],[Column314]]*Table5[[#This Row],[Column313]]</f>
        <v>3068.4399999999996</v>
      </c>
      <c r="AN70" s="365">
        <v>1.73</v>
      </c>
      <c r="AO70" s="364">
        <v>208</v>
      </c>
      <c r="AP70" s="364">
        <f>Table5[[#This Row],[Column3133]]/Table5[[#This Row],[Column3134]]/Table5[[#This Row],[Column31332]]</f>
        <v>8.5272343263672727</v>
      </c>
      <c r="AQ70" s="364">
        <v>9</v>
      </c>
      <c r="AR70" s="603">
        <v>748.38</v>
      </c>
      <c r="AS70" s="603">
        <v>6.2779999999999996</v>
      </c>
      <c r="AT70" s="496">
        <f>Table5[[#This Row],[Column31323]]*Table5[[#This Row],[Column31324]]</f>
        <v>4698.3296399999999</v>
      </c>
      <c r="AU70" s="495">
        <f>Table5[[#This Row],[Column31325]]/Table5[[#This Row],[Column31332]]/Table5[[#This Row],[Column3134]]</f>
        <v>13.056718652734549</v>
      </c>
      <c r="AV70" s="493"/>
      <c r="AW70" s="2" t="str">
        <f>IF(Table5[[#This Row],[Column15]]&lt;0,"A","B")</f>
        <v>B</v>
      </c>
      <c r="AX70" s="2">
        <f>VLOOKUP(Table5[[#This Row],[Column29]],'Old Version, Power Supplies'!AA$195:AC$212,2,FALSE)</f>
        <v>12.5</v>
      </c>
      <c r="AY70" s="279">
        <f>ABS(Table5[[#This Row],[Column3123]]/Table5[[#This Row],[Column314]])</f>
        <v>3.0487804878048781</v>
      </c>
      <c r="AZ70" s="2">
        <f>VLOOKUP(Table5[[#This Row],[Column29]],'Old Version, Power Supplies'!AA$195:AC$212,3,FALSE)</f>
        <v>800</v>
      </c>
      <c r="BA70" s="279">
        <f>ABS(Table5[[#This Row],[Column31223]]/Table5[[#This Row],[Column313]])</f>
        <v>1.0689470871191877</v>
      </c>
      <c r="BB70" s="279" t="s">
        <v>368</v>
      </c>
    </row>
    <row r="71" spans="1:54" x14ac:dyDescent="0.25">
      <c r="A71" s="367">
        <v>66</v>
      </c>
      <c r="B71" s="367">
        <v>89</v>
      </c>
      <c r="C71" s="368" t="s">
        <v>369</v>
      </c>
      <c r="D71" s="368" t="s">
        <v>283</v>
      </c>
      <c r="E71" s="368">
        <v>262.22899999999998</v>
      </c>
      <c r="F71" s="368">
        <v>0.15</v>
      </c>
      <c r="G71" s="369">
        <v>149.999</v>
      </c>
      <c r="H71" s="368">
        <v>0</v>
      </c>
      <c r="I71" s="368">
        <v>0</v>
      </c>
      <c r="J71" s="368">
        <v>0</v>
      </c>
      <c r="K71" s="368">
        <v>0</v>
      </c>
      <c r="L71" s="368">
        <v>0</v>
      </c>
      <c r="M71" s="368">
        <v>-9.9220000000000006</v>
      </c>
      <c r="N71" s="368">
        <v>0.6</v>
      </c>
      <c r="O71" s="368">
        <v>-2.0089999999999999</v>
      </c>
      <c r="P71" s="368">
        <v>-2.4</v>
      </c>
      <c r="Q71" s="368">
        <v>-182.6</v>
      </c>
      <c r="R71" s="370">
        <v>-9.25</v>
      </c>
      <c r="S71" s="368">
        <f>ABS(H71)</f>
        <v>0</v>
      </c>
      <c r="T71" s="368">
        <f>ABS(I71)</f>
        <v>0</v>
      </c>
      <c r="U71" s="368">
        <f>ABS(J71)</f>
        <v>0</v>
      </c>
      <c r="V71" s="368">
        <f>ABS(K71)</f>
        <v>0</v>
      </c>
      <c r="W71" s="368">
        <f>ABS(L71)</f>
        <v>0</v>
      </c>
      <c r="X71" s="368">
        <f>ABS(M71)</f>
        <v>9.9220000000000006</v>
      </c>
      <c r="Y71" s="368">
        <f>ABS(N71)</f>
        <v>0.6</v>
      </c>
      <c r="Z71" s="368">
        <f>ABS(O71)</f>
        <v>2.0089999999999999</v>
      </c>
      <c r="AA71" s="368">
        <f>ABS(P71)</f>
        <v>2.4</v>
      </c>
      <c r="AB71" s="368">
        <f>ABS(Q71)</f>
        <v>182.6</v>
      </c>
      <c r="AC71" s="371">
        <f>ABS(R71)</f>
        <v>9.25</v>
      </c>
      <c r="AD71" s="345" t="s">
        <v>369</v>
      </c>
      <c r="AE71" s="335" t="s">
        <v>246</v>
      </c>
      <c r="AF71" s="335"/>
      <c r="AG71" s="17" t="s">
        <v>350</v>
      </c>
      <c r="AH71" s="345" t="s">
        <v>356</v>
      </c>
      <c r="AI71" s="363">
        <f>Table5[[#This Row],[Column26]]</f>
        <v>2.4</v>
      </c>
      <c r="AJ71" s="364">
        <f>Table5[[#This Row],[Column27]]</f>
        <v>182.6</v>
      </c>
      <c r="AK71" s="384" t="s">
        <v>305</v>
      </c>
      <c r="AL71" s="364">
        <v>400</v>
      </c>
      <c r="AM71" s="364">
        <f>Table5[[#This Row],[Column314]]*Table5[[#This Row],[Column313]]</f>
        <v>438.23999999999995</v>
      </c>
      <c r="AN71" s="365">
        <v>1</v>
      </c>
      <c r="AO71" s="364">
        <v>208</v>
      </c>
      <c r="AP71" s="364">
        <f>Table5[[#This Row],[Column3133]]/Table5[[#This Row],[Column3134]]/Table5[[#This Row],[Column31332]]</f>
        <v>2.1069230769230769</v>
      </c>
      <c r="AQ71" s="364"/>
      <c r="AR71" s="102">
        <v>185.04</v>
      </c>
      <c r="AS71" s="102">
        <v>2.915</v>
      </c>
      <c r="AT71" s="364">
        <f>Table5[[#This Row],[Column31323]]*Table5[[#This Row],[Column31324]]</f>
        <v>539.39160000000004</v>
      </c>
      <c r="AU71" s="493">
        <f>Table5[[#This Row],[Column31325]]/Table5[[#This Row],[Column31332]]/Table5[[#This Row],[Column3134]]</f>
        <v>2.5932288461538464</v>
      </c>
      <c r="AV71" s="364"/>
      <c r="AW71" s="2" t="str">
        <f>IF(Table5[[#This Row],[Column15]]&gt;0,"A","B")</f>
        <v>B</v>
      </c>
      <c r="AX71" s="2">
        <f>VLOOKUP(Table5[[#This Row],[Column29]],'Old Version, Power Supplies'!AA$195:AC$212,2,FALSE)</f>
        <v>8</v>
      </c>
      <c r="AY71" s="279">
        <f>ABS(Table5[[#This Row],[Column3123]]/Table5[[#This Row],[Column314]])</f>
        <v>3.3333333333333335</v>
      </c>
      <c r="AZ71" s="2">
        <f>VLOOKUP(Table5[[#This Row],[Column29]],'Old Version, Power Supplies'!AA$195:AC$212,3,FALSE)</f>
        <v>300</v>
      </c>
      <c r="BA71" s="279">
        <f>ABS(Table5[[#This Row],[Column31223]]/Table5[[#This Row],[Column313]])</f>
        <v>1.642935377875137</v>
      </c>
      <c r="BB71" s="279" t="s">
        <v>370</v>
      </c>
    </row>
    <row r="72" spans="1:54" x14ac:dyDescent="0.25">
      <c r="A72" s="367">
        <v>67</v>
      </c>
      <c r="B72" s="484">
        <v>90</v>
      </c>
      <c r="C72" s="368" t="s">
        <v>371</v>
      </c>
      <c r="D72" s="368" t="s">
        <v>283</v>
      </c>
      <c r="E72" s="368">
        <v>262.77600000000001</v>
      </c>
      <c r="F72" s="368">
        <v>0.15</v>
      </c>
      <c r="G72" s="369">
        <v>149.999</v>
      </c>
      <c r="H72" s="368">
        <v>0</v>
      </c>
      <c r="I72" s="368">
        <v>0</v>
      </c>
      <c r="J72" s="368">
        <v>0</v>
      </c>
      <c r="K72" s="368">
        <v>0</v>
      </c>
      <c r="L72" s="368">
        <v>0</v>
      </c>
      <c r="M72" s="368">
        <v>11.212999999999999</v>
      </c>
      <c r="N72" s="368">
        <v>0.6</v>
      </c>
      <c r="O72" s="368">
        <v>2.27</v>
      </c>
      <c r="P72" s="368">
        <v>2.7</v>
      </c>
      <c r="Q72" s="368">
        <v>206.4</v>
      </c>
      <c r="R72" s="370">
        <v>10.45</v>
      </c>
      <c r="S72" s="368">
        <f>ABS(H72)</f>
        <v>0</v>
      </c>
      <c r="T72" s="368">
        <f>ABS(I72)</f>
        <v>0</v>
      </c>
      <c r="U72" s="368">
        <f>ABS(J72)</f>
        <v>0</v>
      </c>
      <c r="V72" s="368">
        <f>ABS(K72)</f>
        <v>0</v>
      </c>
      <c r="W72" s="368">
        <f>ABS(L72)</f>
        <v>0</v>
      </c>
      <c r="X72" s="368">
        <f>ABS(M72)</f>
        <v>11.212999999999999</v>
      </c>
      <c r="Y72" s="368">
        <f>ABS(N72)</f>
        <v>0.6</v>
      </c>
      <c r="Z72" s="368">
        <f>ABS(O72)</f>
        <v>2.27</v>
      </c>
      <c r="AA72" s="368">
        <f>ABS(P72)</f>
        <v>2.7</v>
      </c>
      <c r="AB72" s="368">
        <f>ABS(Q72)</f>
        <v>206.4</v>
      </c>
      <c r="AC72" s="371">
        <f>ABS(R72)</f>
        <v>10.45</v>
      </c>
      <c r="AD72" s="345" t="s">
        <v>371</v>
      </c>
      <c r="AE72" s="335" t="s">
        <v>246</v>
      </c>
      <c r="AF72" s="335"/>
      <c r="AG72" s="17" t="s">
        <v>350</v>
      </c>
      <c r="AH72" s="345" t="s">
        <v>356</v>
      </c>
      <c r="AI72" s="363">
        <f>Table5[[#This Row],[Column26]]</f>
        <v>2.7</v>
      </c>
      <c r="AJ72" s="364">
        <f>Table5[[#This Row],[Column27]]</f>
        <v>206.4</v>
      </c>
      <c r="AK72" s="384" t="s">
        <v>305</v>
      </c>
      <c r="AL72" s="364">
        <v>400</v>
      </c>
      <c r="AM72" s="364">
        <f>Table5[[#This Row],[Column314]]*Table5[[#This Row],[Column313]]</f>
        <v>557.28000000000009</v>
      </c>
      <c r="AN72" s="365">
        <v>1</v>
      </c>
      <c r="AO72" s="364">
        <v>208</v>
      </c>
      <c r="AP72" s="364">
        <f>Table5[[#This Row],[Column3133]]/Table5[[#This Row],[Column3134]]/Table5[[#This Row],[Column31332]]</f>
        <v>2.6792307692307697</v>
      </c>
      <c r="AQ72" s="364"/>
      <c r="AR72" s="102">
        <v>209.11</v>
      </c>
      <c r="AS72" s="102">
        <v>3.2679999999999998</v>
      </c>
      <c r="AT72" s="364">
        <f>Table5[[#This Row],[Column31323]]*Table5[[#This Row],[Column31324]]</f>
        <v>683.37148000000002</v>
      </c>
      <c r="AU72" s="493">
        <f>Table5[[#This Row],[Column31325]]/Table5[[#This Row],[Column31332]]/Table5[[#This Row],[Column3134]]</f>
        <v>3.2854398076923079</v>
      </c>
      <c r="AV72" s="493"/>
      <c r="AW72" s="2" t="str">
        <f>IF(Table5[[#This Row],[Column15]]&gt;0,"A","B")</f>
        <v>A</v>
      </c>
      <c r="AX72" s="2">
        <f>VLOOKUP(Table5[[#This Row],[Column29]],'Old Version, Power Supplies'!AA$195:AC$212,2,FALSE)</f>
        <v>8</v>
      </c>
      <c r="AY72" s="279">
        <f>ABS(Table5[[#This Row],[Column3123]]/Table5[[#This Row],[Column314]])</f>
        <v>2.9629629629629628</v>
      </c>
      <c r="AZ72" s="2">
        <f>VLOOKUP(Table5[[#This Row],[Column29]],'Old Version, Power Supplies'!AA$195:AC$212,3,FALSE)</f>
        <v>300</v>
      </c>
      <c r="BA72" s="279">
        <f>ABS(Table5[[#This Row],[Column31223]]/Table5[[#This Row],[Column313]])</f>
        <v>1.4534883720930232</v>
      </c>
      <c r="BB72" s="279" t="s">
        <v>372</v>
      </c>
    </row>
    <row r="73" spans="1:54" x14ac:dyDescent="0.25">
      <c r="A73" s="367">
        <v>68</v>
      </c>
      <c r="B73" s="367">
        <v>91</v>
      </c>
      <c r="C73" s="368" t="s">
        <v>373</v>
      </c>
      <c r="D73" s="368" t="s">
        <v>283</v>
      </c>
      <c r="E73" s="368">
        <v>263.08600000000001</v>
      </c>
      <c r="F73" s="368">
        <v>0.15</v>
      </c>
      <c r="G73" s="369">
        <v>149.999</v>
      </c>
      <c r="H73" s="368">
        <v>0</v>
      </c>
      <c r="I73" s="368">
        <v>0</v>
      </c>
      <c r="J73" s="368">
        <v>0</v>
      </c>
      <c r="K73" s="368">
        <v>0</v>
      </c>
      <c r="L73" s="368">
        <v>0</v>
      </c>
      <c r="M73" s="368">
        <v>-13.882999999999999</v>
      </c>
      <c r="N73" s="368">
        <v>0.6</v>
      </c>
      <c r="O73" s="368">
        <v>-2.8109999999999999</v>
      </c>
      <c r="P73" s="368">
        <v>-3.3</v>
      </c>
      <c r="Q73" s="368">
        <v>-255.5</v>
      </c>
      <c r="R73" s="370">
        <v>-12.94</v>
      </c>
      <c r="S73" s="368">
        <f>ABS(H73)</f>
        <v>0</v>
      </c>
      <c r="T73" s="368">
        <f>ABS(I73)</f>
        <v>0</v>
      </c>
      <c r="U73" s="368">
        <f>ABS(J73)</f>
        <v>0</v>
      </c>
      <c r="V73" s="368">
        <f>ABS(K73)</f>
        <v>0</v>
      </c>
      <c r="W73" s="368">
        <f>ABS(L73)</f>
        <v>0</v>
      </c>
      <c r="X73" s="368">
        <f>ABS(M73)</f>
        <v>13.882999999999999</v>
      </c>
      <c r="Y73" s="368">
        <f>ABS(N73)</f>
        <v>0.6</v>
      </c>
      <c r="Z73" s="368">
        <f>ABS(O73)</f>
        <v>2.8109999999999999</v>
      </c>
      <c r="AA73" s="368">
        <f>ABS(P73)</f>
        <v>3.3</v>
      </c>
      <c r="AB73" s="368">
        <f>ABS(Q73)</f>
        <v>255.5</v>
      </c>
      <c r="AC73" s="371">
        <f>ABS(R73)</f>
        <v>12.94</v>
      </c>
      <c r="AD73" s="345" t="s">
        <v>373</v>
      </c>
      <c r="AE73" s="335" t="s">
        <v>374</v>
      </c>
      <c r="AF73" s="335"/>
      <c r="AG73" s="17" t="s">
        <v>350</v>
      </c>
      <c r="AH73" s="345" t="s">
        <v>1061</v>
      </c>
      <c r="AI73" s="363">
        <f>Table5[[#This Row],[Column26]]</f>
        <v>3.3</v>
      </c>
      <c r="AJ73" s="364">
        <f>Table5[[#This Row],[Column27]]</f>
        <v>255.5</v>
      </c>
      <c r="AK73" s="384" t="s">
        <v>247</v>
      </c>
      <c r="AL73" s="364">
        <v>400</v>
      </c>
      <c r="AM73" s="364">
        <f>Table5[[#This Row],[Column314]]*Table5[[#This Row],[Column313]]</f>
        <v>843.15</v>
      </c>
      <c r="AN73" s="365">
        <v>1.73</v>
      </c>
      <c r="AO73" s="364">
        <v>208</v>
      </c>
      <c r="AP73" s="364">
        <f>Table5[[#This Row],[Column3133]]/Table5[[#This Row],[Column3134]]/Table5[[#This Row],[Column31332]]</f>
        <v>2.3431247220987106</v>
      </c>
      <c r="AQ73" s="364"/>
      <c r="AR73" s="102">
        <v>0</v>
      </c>
      <c r="AS73" s="102">
        <v>7.0000000000000001E-3</v>
      </c>
      <c r="AT73" s="364">
        <f>Table5[[#This Row],[Column31323]]*Table5[[#This Row],[Column31324]]</f>
        <v>0</v>
      </c>
      <c r="AU73" s="493">
        <f>Table5[[#This Row],[Column31325]]/Table5[[#This Row],[Column31332]]/Table5[[#This Row],[Column3134]]</f>
        <v>0</v>
      </c>
      <c r="AV73" s="364"/>
      <c r="AW73" s="2" t="str">
        <f>IF(Table5[[#This Row],[Column15]]&gt;0,"A","B")</f>
        <v>B</v>
      </c>
      <c r="AX73" s="2">
        <f>VLOOKUP(Table5[[#This Row],[Column29]],'Old Version, Power Supplies'!AA$195:AC$212,2,FALSE)</f>
        <v>10</v>
      </c>
      <c r="AY73" s="279">
        <f>ABS(Table5[[#This Row],[Column3123]]/Table5[[#This Row],[Column314]])</f>
        <v>3.0303030303030303</v>
      </c>
      <c r="AZ73" s="2">
        <f>VLOOKUP(Table5[[#This Row],[Column29]],'Old Version, Power Supplies'!AA$195:AC$212,3,FALSE)</f>
        <v>500</v>
      </c>
      <c r="BA73" s="279">
        <f>ABS(Table5[[#This Row],[Column31223]]/Table5[[#This Row],[Column313]])</f>
        <v>1.9569471624266144</v>
      </c>
      <c r="BB73" s="279" t="s">
        <v>375</v>
      </c>
    </row>
    <row r="74" spans="1:54" x14ac:dyDescent="0.25">
      <c r="A74" s="367">
        <v>69</v>
      </c>
      <c r="B74" s="367">
        <v>92</v>
      </c>
      <c r="C74" s="368" t="s">
        <v>376</v>
      </c>
      <c r="D74" s="368" t="s">
        <v>377</v>
      </c>
      <c r="E74" s="368">
        <v>264.08100000000002</v>
      </c>
      <c r="F74" s="368">
        <v>0.187</v>
      </c>
      <c r="G74" s="369">
        <v>149.999</v>
      </c>
      <c r="H74" s="368">
        <v>0</v>
      </c>
      <c r="I74" s="368">
        <v>0</v>
      </c>
      <c r="J74" s="368">
        <v>0</v>
      </c>
      <c r="K74" s="368">
        <v>0</v>
      </c>
      <c r="L74" s="368">
        <v>0</v>
      </c>
      <c r="M74" s="368">
        <v>-13.574999999999999</v>
      </c>
      <c r="N74" s="368">
        <v>8.5</v>
      </c>
      <c r="O74" s="368">
        <v>-2.7309999999999999</v>
      </c>
      <c r="P74" s="368">
        <v>-4.5</v>
      </c>
      <c r="Q74" s="368">
        <v>-101.1</v>
      </c>
      <c r="R74" s="370">
        <v>-3.73</v>
      </c>
      <c r="S74" s="368">
        <f>ABS(H74)</f>
        <v>0</v>
      </c>
      <c r="T74" s="368">
        <f>ABS(I74)</f>
        <v>0</v>
      </c>
      <c r="U74" s="368">
        <f>ABS(J74)</f>
        <v>0</v>
      </c>
      <c r="V74" s="368">
        <f>ABS(K74)</f>
        <v>0</v>
      </c>
      <c r="W74" s="368">
        <f>ABS(L74)</f>
        <v>0</v>
      </c>
      <c r="X74" s="368">
        <f>ABS(M74)</f>
        <v>13.574999999999999</v>
      </c>
      <c r="Y74" s="368">
        <f>ABS(N74)</f>
        <v>8.5</v>
      </c>
      <c r="Z74" s="368">
        <f>ABS(O74)</f>
        <v>2.7309999999999999</v>
      </c>
      <c r="AA74" s="368">
        <f>ABS(P74)</f>
        <v>4.5</v>
      </c>
      <c r="AB74" s="368">
        <f>ABS(Q74)</f>
        <v>101.1</v>
      </c>
      <c r="AC74" s="371">
        <f>ABS(R74)</f>
        <v>3.73</v>
      </c>
      <c r="AD74" s="345" t="s">
        <v>376</v>
      </c>
      <c r="AE74" s="335" t="s">
        <v>246</v>
      </c>
      <c r="AF74" s="335"/>
      <c r="AG74" s="17" t="s">
        <v>284</v>
      </c>
      <c r="AH74" s="345" t="s">
        <v>378</v>
      </c>
      <c r="AI74" s="363">
        <f>Table5[[#This Row],[Column26]]</f>
        <v>4.5</v>
      </c>
      <c r="AJ74" s="364">
        <f>Table5[[#This Row],[Column27]]</f>
        <v>101.1</v>
      </c>
      <c r="AK74" s="364">
        <v>2</v>
      </c>
      <c r="AL74" s="364">
        <v>150</v>
      </c>
      <c r="AM74" s="364">
        <f>Table5[[#This Row],[Column314]]*Table5[[#This Row],[Column313]]</f>
        <v>454.95</v>
      </c>
      <c r="AN74" s="365">
        <v>1</v>
      </c>
      <c r="AO74" s="364">
        <v>208</v>
      </c>
      <c r="AP74" s="364">
        <f>Table5[[#This Row],[Column3133]]/Table5[[#This Row],[Column3134]]/Table5[[#This Row],[Column31332]]</f>
        <v>2.1872596153846153</v>
      </c>
      <c r="AQ74" s="364">
        <v>8</v>
      </c>
      <c r="AR74" s="102">
        <v>110.66</v>
      </c>
      <c r="AS74" s="102">
        <v>6.0179999999999998</v>
      </c>
      <c r="AT74" s="364">
        <f>Table5[[#This Row],[Column31323]]*Table5[[#This Row],[Column31324]]</f>
        <v>665.95187999999996</v>
      </c>
      <c r="AU74" s="493">
        <f>Table5[[#This Row],[Column31325]]/Table5[[#This Row],[Column31332]]/Table5[[#This Row],[Column3134]]</f>
        <v>3.2016917307692307</v>
      </c>
      <c r="AV74" s="364"/>
      <c r="AW74" s="2" t="str">
        <f>IF(Table5[[#This Row],[Column15]]&gt;0,"A","B")</f>
        <v>B</v>
      </c>
      <c r="AX74" s="2">
        <f>VLOOKUP(Table5[[#This Row],[Column29]],'Old Version, Power Supplies'!AA$195:AC$212,2,FALSE)</f>
        <v>8</v>
      </c>
      <c r="AY74" s="279">
        <f>ABS(Table5[[#This Row],[Column3123]]/Table5[[#This Row],[Column314]])</f>
        <v>1.7777777777777777</v>
      </c>
      <c r="AZ74" s="2">
        <f>VLOOKUP(Table5[[#This Row],[Column29]],'Old Version, Power Supplies'!AA$195:AC$212,3,FALSE)</f>
        <v>300</v>
      </c>
      <c r="BA74" s="279">
        <f>ABS(Table5[[#This Row],[Column31223]]/Table5[[#This Row],[Column313]])</f>
        <v>2.9673590504451042</v>
      </c>
      <c r="BB74" s="279" t="s">
        <v>379</v>
      </c>
    </row>
    <row r="75" spans="1:54" x14ac:dyDescent="0.25">
      <c r="A75" s="367">
        <v>70</v>
      </c>
      <c r="B75" s="484">
        <v>93</v>
      </c>
      <c r="C75" s="368" t="s">
        <v>380</v>
      </c>
      <c r="D75" s="368" t="s">
        <v>208</v>
      </c>
      <c r="E75" s="368">
        <v>264.75599999999997</v>
      </c>
      <c r="F75" s="368">
        <v>0.15</v>
      </c>
      <c r="G75" s="369">
        <v>149.999</v>
      </c>
      <c r="H75" s="368">
        <v>0</v>
      </c>
      <c r="I75" s="368">
        <v>0</v>
      </c>
      <c r="J75" s="368">
        <v>0</v>
      </c>
      <c r="K75" s="368">
        <v>0</v>
      </c>
      <c r="L75" s="368">
        <v>0</v>
      </c>
      <c r="M75" s="368">
        <v>1.226</v>
      </c>
      <c r="N75" s="368">
        <v>34</v>
      </c>
      <c r="O75" s="368">
        <v>0.249</v>
      </c>
      <c r="P75" s="368">
        <v>1.1000000000000001</v>
      </c>
      <c r="Q75" s="368">
        <v>3.1</v>
      </c>
      <c r="R75" s="370">
        <v>0.64</v>
      </c>
      <c r="S75" s="368">
        <f>ABS(H75)</f>
        <v>0</v>
      </c>
      <c r="T75" s="368">
        <f>ABS(I75)</f>
        <v>0</v>
      </c>
      <c r="U75" s="368">
        <f>ABS(J75)</f>
        <v>0</v>
      </c>
      <c r="V75" s="368">
        <f>ABS(K75)</f>
        <v>0</v>
      </c>
      <c r="W75" s="368">
        <f>ABS(L75)</f>
        <v>0</v>
      </c>
      <c r="X75" s="368">
        <f>ABS(M75)</f>
        <v>1.226</v>
      </c>
      <c r="Y75" s="368">
        <f>ABS(N75)</f>
        <v>34</v>
      </c>
      <c r="Z75" s="368">
        <f>ABS(O75)</f>
        <v>0.249</v>
      </c>
      <c r="AA75" s="368">
        <f>ABS(P75)</f>
        <v>1.1000000000000001</v>
      </c>
      <c r="AB75" s="368">
        <f>ABS(Q75)</f>
        <v>3.1</v>
      </c>
      <c r="AC75" s="371">
        <f>ABS(R75)</f>
        <v>0.64</v>
      </c>
      <c r="AD75" s="345" t="s">
        <v>380</v>
      </c>
      <c r="AE75" s="335" t="s">
        <v>111</v>
      </c>
      <c r="AF75" s="335"/>
      <c r="AG75" s="17" t="s">
        <v>221</v>
      </c>
      <c r="AH75" s="345" t="s">
        <v>222</v>
      </c>
      <c r="AI75" s="284">
        <f>Table5[[#This Row],[Column26]]</f>
        <v>1.1000000000000001</v>
      </c>
      <c r="AJ75" s="284">
        <f>Table5[[#This Row],[Column27]]</f>
        <v>3.1</v>
      </c>
      <c r="AK75" s="282">
        <v>12</v>
      </c>
      <c r="AL75" s="282">
        <v>25</v>
      </c>
      <c r="AM75" s="284">
        <f>Table5[[#This Row],[Column314]]*Table5[[#This Row],[Column313]]</f>
        <v>3.4100000000000006</v>
      </c>
      <c r="AN75" s="344">
        <v>1</v>
      </c>
      <c r="AO75" s="282">
        <v>120</v>
      </c>
      <c r="AP75" s="284">
        <f>Table5[[#This Row],[Column3133]]/Table5[[#This Row],[Column3134]]/Table5[[#This Row],[Column31332]]</f>
        <v>2.841666666666667E-2</v>
      </c>
      <c r="AQ75" s="284"/>
      <c r="AR75" s="102">
        <v>3.0569999999999999</v>
      </c>
      <c r="AS75" s="102">
        <v>1.2350000000000001</v>
      </c>
      <c r="AT75" s="284">
        <f>Table5[[#This Row],[Column31323]]*Table5[[#This Row],[Column31324]]</f>
        <v>3.7753950000000001</v>
      </c>
      <c r="AU75" s="494">
        <f>Table5[[#This Row],[Column31325]]/Table5[[#This Row],[Column31332]]/Table5[[#This Row],[Column3134]]</f>
        <v>3.1461625E-2</v>
      </c>
      <c r="AV75" s="284"/>
      <c r="AW75" s="2" t="str">
        <f>IF(Table5[[#This Row],[Column15]]&gt;0,"A","B")</f>
        <v>A</v>
      </c>
      <c r="AX75" s="2">
        <f>VLOOKUP(Table5[[#This Row],[Column29]],'Old Version, Power Supplies'!AA$195:AC$212,2,FALSE)</f>
        <v>10</v>
      </c>
      <c r="AY75" s="279">
        <f>ABS(Table5[[#This Row],[Column3123]]/Table5[[#This Row],[Column314]])</f>
        <v>9.0909090909090899</v>
      </c>
      <c r="AZ75" s="2">
        <f>VLOOKUP(Table5[[#This Row],[Column29]],'Old Version, Power Supplies'!AA$195:AC$212,3,FALSE)</f>
        <v>20</v>
      </c>
      <c r="BA75" s="279">
        <f>ABS(Table5[[#This Row],[Column31223]]/Table5[[#This Row],[Column313]])</f>
        <v>6.4516129032258061</v>
      </c>
      <c r="BB75" s="279" t="s">
        <v>381</v>
      </c>
    </row>
    <row r="76" spans="1:54" x14ac:dyDescent="0.25">
      <c r="A76" s="367">
        <v>71</v>
      </c>
      <c r="B76" s="367">
        <v>94</v>
      </c>
      <c r="C76" s="368" t="s">
        <v>382</v>
      </c>
      <c r="D76" s="368" t="s">
        <v>283</v>
      </c>
      <c r="E76" s="368">
        <v>265.74299999999999</v>
      </c>
      <c r="F76" s="368">
        <v>0.15</v>
      </c>
      <c r="G76" s="369">
        <v>149.999</v>
      </c>
      <c r="H76" s="368">
        <v>0</v>
      </c>
      <c r="I76" s="368">
        <v>0</v>
      </c>
      <c r="J76" s="368">
        <v>0</v>
      </c>
      <c r="K76" s="368">
        <v>0</v>
      </c>
      <c r="L76" s="368">
        <v>0</v>
      </c>
      <c r="M76" s="368">
        <v>-11.446</v>
      </c>
      <c r="N76" s="368">
        <v>0.6</v>
      </c>
      <c r="O76" s="368">
        <v>-2.3170000000000002</v>
      </c>
      <c r="P76" s="368">
        <v>-2.7</v>
      </c>
      <c r="Q76" s="368">
        <v>-210.7</v>
      </c>
      <c r="R76" s="370">
        <v>-10.67</v>
      </c>
      <c r="S76" s="368">
        <f>ABS(H76)</f>
        <v>0</v>
      </c>
      <c r="T76" s="368">
        <f>ABS(I76)</f>
        <v>0</v>
      </c>
      <c r="U76" s="368">
        <f>ABS(J76)</f>
        <v>0</v>
      </c>
      <c r="V76" s="368">
        <f>ABS(K76)</f>
        <v>0</v>
      </c>
      <c r="W76" s="368">
        <f>ABS(L76)</f>
        <v>0</v>
      </c>
      <c r="X76" s="368">
        <f>ABS(M76)</f>
        <v>11.446</v>
      </c>
      <c r="Y76" s="368">
        <f>ABS(N76)</f>
        <v>0.6</v>
      </c>
      <c r="Z76" s="368">
        <f>ABS(O76)</f>
        <v>2.3170000000000002</v>
      </c>
      <c r="AA76" s="368">
        <f>ABS(P76)</f>
        <v>2.7</v>
      </c>
      <c r="AB76" s="368">
        <f>ABS(Q76)</f>
        <v>210.7</v>
      </c>
      <c r="AC76" s="371">
        <f>ABS(R76)</f>
        <v>10.67</v>
      </c>
      <c r="AD76" s="345" t="s">
        <v>382</v>
      </c>
      <c r="AE76" s="335" t="s">
        <v>246</v>
      </c>
      <c r="AF76" s="335"/>
      <c r="AG76" s="17" t="s">
        <v>330</v>
      </c>
      <c r="AH76" s="17" t="s">
        <v>365</v>
      </c>
      <c r="AI76" s="284">
        <f>Table5[[#This Row],[Column26]]</f>
        <v>2.7</v>
      </c>
      <c r="AJ76" s="282">
        <f>Table5[[#This Row],[Column27]]</f>
        <v>210.7</v>
      </c>
      <c r="AK76" s="346" t="s">
        <v>305</v>
      </c>
      <c r="AL76" s="282">
        <v>400</v>
      </c>
      <c r="AM76" s="282">
        <f>Table5[[#This Row],[Column314]]*Table5[[#This Row],[Column313]]</f>
        <v>568.89</v>
      </c>
      <c r="AN76" s="344">
        <v>1</v>
      </c>
      <c r="AO76" s="282">
        <v>208</v>
      </c>
      <c r="AP76" s="282">
        <f>Table5[[#This Row],[Column3133]]/Table5[[#This Row],[Column3134]]/Table5[[#This Row],[Column31332]]</f>
        <v>2.7350480769230767</v>
      </c>
      <c r="AQ76" s="282"/>
      <c r="AR76" s="102">
        <v>213.45</v>
      </c>
      <c r="AS76" s="102">
        <v>3.3809999999999998</v>
      </c>
      <c r="AT76" s="282">
        <f>Table5[[#This Row],[Column31323]]*Table5[[#This Row],[Column31324]]</f>
        <v>721.67444999999987</v>
      </c>
      <c r="AU76" s="493">
        <f>Table5[[#This Row],[Column31325]]/Table5[[#This Row],[Column31332]]/Table5[[#This Row],[Column3134]]</f>
        <v>3.4695887019230764</v>
      </c>
      <c r="AV76" s="282"/>
      <c r="AW76" s="2" t="str">
        <f>IF(Table5[[#This Row],[Column15]]&gt;0,"A","B")</f>
        <v>B</v>
      </c>
      <c r="AX76" s="2">
        <f>VLOOKUP(Table5[[#This Row],[Column29]],'Old Version, Power Supplies'!AA$195:AC$212,2,FALSE)</f>
        <v>8</v>
      </c>
      <c r="AY76" s="279">
        <f>ABS(Table5[[#This Row],[Column3123]]/Table5[[#This Row],[Column314]])</f>
        <v>2.9629629629629628</v>
      </c>
      <c r="AZ76" s="2">
        <f>VLOOKUP(Table5[[#This Row],[Column29]],'Old Version, Power Supplies'!AA$195:AC$212,3,FALSE)</f>
        <v>300</v>
      </c>
      <c r="BA76" s="279">
        <f>ABS(Table5[[#This Row],[Column31223]]/Table5[[#This Row],[Column313]])</f>
        <v>1.4238253440911248</v>
      </c>
      <c r="BB76" s="279" t="s">
        <v>383</v>
      </c>
    </row>
    <row r="77" spans="1:54" x14ac:dyDescent="0.25">
      <c r="A77" s="367">
        <v>72</v>
      </c>
      <c r="B77" s="367">
        <v>95</v>
      </c>
      <c r="C77" s="368" t="s">
        <v>384</v>
      </c>
      <c r="D77" s="368" t="s">
        <v>283</v>
      </c>
      <c r="E77" s="368">
        <v>266.053</v>
      </c>
      <c r="F77" s="368">
        <v>0.15</v>
      </c>
      <c r="G77" s="369">
        <v>149.999</v>
      </c>
      <c r="H77" s="368">
        <v>0</v>
      </c>
      <c r="I77" s="368">
        <v>0</v>
      </c>
      <c r="J77" s="368">
        <v>0</v>
      </c>
      <c r="K77" s="368">
        <v>0</v>
      </c>
      <c r="L77" s="368">
        <v>0</v>
      </c>
      <c r="M77" s="368">
        <v>9.4700000000000006</v>
      </c>
      <c r="N77" s="368">
        <v>0.6</v>
      </c>
      <c r="O77" s="368">
        <v>1.917</v>
      </c>
      <c r="P77" s="368">
        <v>2.2999999999999998</v>
      </c>
      <c r="Q77" s="368">
        <v>174.3</v>
      </c>
      <c r="R77" s="370">
        <v>8.83</v>
      </c>
      <c r="S77" s="368">
        <f>ABS(H77)</f>
        <v>0</v>
      </c>
      <c r="T77" s="368">
        <f>ABS(I77)</f>
        <v>0</v>
      </c>
      <c r="U77" s="368">
        <f>ABS(J77)</f>
        <v>0</v>
      </c>
      <c r="V77" s="368">
        <f>ABS(K77)</f>
        <v>0</v>
      </c>
      <c r="W77" s="368">
        <f>ABS(L77)</f>
        <v>0</v>
      </c>
      <c r="X77" s="368">
        <f>ABS(M77)</f>
        <v>9.4700000000000006</v>
      </c>
      <c r="Y77" s="368">
        <f>ABS(N77)</f>
        <v>0.6</v>
      </c>
      <c r="Z77" s="368">
        <f>ABS(O77)</f>
        <v>1.917</v>
      </c>
      <c r="AA77" s="368">
        <f>ABS(P77)</f>
        <v>2.2999999999999998</v>
      </c>
      <c r="AB77" s="368">
        <f>ABS(Q77)</f>
        <v>174.3</v>
      </c>
      <c r="AC77" s="371">
        <f>ABS(R77)</f>
        <v>8.83</v>
      </c>
      <c r="AD77" s="345" t="s">
        <v>384</v>
      </c>
      <c r="AE77" s="335" t="s">
        <v>246</v>
      </c>
      <c r="AF77" s="335"/>
      <c r="AG77" s="17" t="s">
        <v>330</v>
      </c>
      <c r="AH77" s="17" t="s">
        <v>365</v>
      </c>
      <c r="AI77" s="284">
        <f>Table5[[#This Row],[Column26]]</f>
        <v>2.2999999999999998</v>
      </c>
      <c r="AJ77" s="282">
        <f>Table5[[#This Row],[Column27]]</f>
        <v>174.3</v>
      </c>
      <c r="AK77" s="346" t="s">
        <v>305</v>
      </c>
      <c r="AL77" s="282">
        <v>400</v>
      </c>
      <c r="AM77" s="282">
        <f>Table5[[#This Row],[Column314]]*Table5[[#This Row],[Column313]]</f>
        <v>400.89</v>
      </c>
      <c r="AN77" s="344">
        <v>1</v>
      </c>
      <c r="AO77" s="282">
        <v>208</v>
      </c>
      <c r="AP77" s="282">
        <f>Table5[[#This Row],[Column3133]]/Table5[[#This Row],[Column3134]]/Table5[[#This Row],[Column31332]]</f>
        <v>1.9273557692307692</v>
      </c>
      <c r="AQ77" s="282"/>
      <c r="AR77" s="102">
        <v>176.64</v>
      </c>
      <c r="AS77" s="102">
        <v>2.7919999999999998</v>
      </c>
      <c r="AT77" s="282">
        <f>Table5[[#This Row],[Column31323]]*Table5[[#This Row],[Column31324]]</f>
        <v>493.17887999999994</v>
      </c>
      <c r="AU77" s="493">
        <f>Table5[[#This Row],[Column31325]]/Table5[[#This Row],[Column31332]]/Table5[[#This Row],[Column3134]]</f>
        <v>2.3710523076923073</v>
      </c>
      <c r="AV77" s="282"/>
      <c r="AW77" s="2" t="str">
        <f>IF(Table5[[#This Row],[Column15]]&gt;0,"A","B")</f>
        <v>A</v>
      </c>
      <c r="AX77" s="2">
        <f>VLOOKUP(Table5[[#This Row],[Column29]],'Old Version, Power Supplies'!AA$195:AC$212,2,FALSE)</f>
        <v>8</v>
      </c>
      <c r="AY77" s="279">
        <f>ABS(Table5[[#This Row],[Column3123]]/Table5[[#This Row],[Column314]])</f>
        <v>3.4782608695652177</v>
      </c>
      <c r="AZ77" s="2">
        <f>VLOOKUP(Table5[[#This Row],[Column29]],'Old Version, Power Supplies'!AA$195:AC$212,3,FALSE)</f>
        <v>300</v>
      </c>
      <c r="BA77" s="279">
        <f>ABS(Table5[[#This Row],[Column31223]]/Table5[[#This Row],[Column313]])</f>
        <v>1.7211703958691909</v>
      </c>
      <c r="BB77" s="279" t="s">
        <v>385</v>
      </c>
    </row>
    <row r="78" spans="1:54" x14ac:dyDescent="0.25">
      <c r="A78" s="367">
        <v>73</v>
      </c>
      <c r="B78" s="484">
        <v>96</v>
      </c>
      <c r="C78" s="368" t="s">
        <v>386</v>
      </c>
      <c r="D78" s="368" t="s">
        <v>283</v>
      </c>
      <c r="E78" s="368">
        <v>266.608</v>
      </c>
      <c r="F78" s="368">
        <v>0.15</v>
      </c>
      <c r="G78" s="369">
        <v>149.999</v>
      </c>
      <c r="H78" s="368">
        <v>0</v>
      </c>
      <c r="I78" s="368">
        <v>0</v>
      </c>
      <c r="J78" s="368">
        <v>0</v>
      </c>
      <c r="K78" s="368">
        <v>0</v>
      </c>
      <c r="L78" s="368">
        <v>0</v>
      </c>
      <c r="M78" s="368">
        <v>-5.7640000000000002</v>
      </c>
      <c r="N78" s="368">
        <v>0.6</v>
      </c>
      <c r="O78" s="368">
        <v>-1.167</v>
      </c>
      <c r="P78" s="368">
        <v>-1.4</v>
      </c>
      <c r="Q78" s="368">
        <v>-106.1</v>
      </c>
      <c r="R78" s="370">
        <v>-5.37</v>
      </c>
      <c r="S78" s="368">
        <f>ABS(H78)</f>
        <v>0</v>
      </c>
      <c r="T78" s="368">
        <f>ABS(I78)</f>
        <v>0</v>
      </c>
      <c r="U78" s="368">
        <f>ABS(J78)</f>
        <v>0</v>
      </c>
      <c r="V78" s="368">
        <f>ABS(K78)</f>
        <v>0</v>
      </c>
      <c r="W78" s="368">
        <f>ABS(L78)</f>
        <v>0</v>
      </c>
      <c r="X78" s="368">
        <f>ABS(M78)</f>
        <v>5.7640000000000002</v>
      </c>
      <c r="Y78" s="368">
        <f>ABS(N78)</f>
        <v>0.6</v>
      </c>
      <c r="Z78" s="368">
        <f>ABS(O78)</f>
        <v>1.167</v>
      </c>
      <c r="AA78" s="368">
        <f>ABS(P78)</f>
        <v>1.4</v>
      </c>
      <c r="AB78" s="368">
        <f>ABS(Q78)</f>
        <v>106.1</v>
      </c>
      <c r="AC78" s="371">
        <f>ABS(R78)</f>
        <v>5.37</v>
      </c>
      <c r="AD78" s="345" t="s">
        <v>386</v>
      </c>
      <c r="AE78" s="336" t="s">
        <v>323</v>
      </c>
      <c r="AF78" s="336"/>
      <c r="AG78" s="17" t="s">
        <v>330</v>
      </c>
      <c r="AH78" s="17" t="s">
        <v>365</v>
      </c>
      <c r="AI78" s="284">
        <f>Table5[[#This Row],[Column26]]</f>
        <v>1.4</v>
      </c>
      <c r="AJ78" s="282">
        <f>Table5[[#This Row],[Column27]]</f>
        <v>106.1</v>
      </c>
      <c r="AK78" s="282">
        <v>2</v>
      </c>
      <c r="AL78" s="282">
        <v>150</v>
      </c>
      <c r="AM78" s="282">
        <f>Table5[[#This Row],[Column314]]*Table5[[#This Row],[Column313]]</f>
        <v>148.54</v>
      </c>
      <c r="AN78" s="344">
        <v>1</v>
      </c>
      <c r="AO78" s="282">
        <v>208</v>
      </c>
      <c r="AP78" s="282">
        <f>Table5[[#This Row],[Column3133]]/Table5[[#This Row],[Column3134]]/Table5[[#This Row],[Column31332]]</f>
        <v>0.71413461538461531</v>
      </c>
      <c r="AQ78" s="282"/>
      <c r="AR78" s="102">
        <v>107.52</v>
      </c>
      <c r="AS78" s="102">
        <v>1.7370000000000001</v>
      </c>
      <c r="AT78" s="282">
        <f>Table5[[#This Row],[Column31323]]*Table5[[#This Row],[Column31324]]</f>
        <v>186.76223999999999</v>
      </c>
      <c r="AU78" s="493">
        <f>Table5[[#This Row],[Column31325]]/Table5[[#This Row],[Column31332]]/Table5[[#This Row],[Column3134]]</f>
        <v>0.89789538461538454</v>
      </c>
      <c r="AV78" s="282"/>
      <c r="AW78" s="2" t="str">
        <f>IF(Table5[[#This Row],[Column15]]&gt;0,"A","B")</f>
        <v>B</v>
      </c>
      <c r="AX78" s="2">
        <f>VLOOKUP(Table5[[#This Row],[Column29]],'Old Version, Power Supplies'!AA$195:AC$212,2,FALSE)</f>
        <v>8</v>
      </c>
      <c r="AY78" s="279">
        <f>ABS(Table5[[#This Row],[Column3123]]/Table5[[#This Row],[Column314]])</f>
        <v>5.7142857142857144</v>
      </c>
      <c r="AZ78" s="2">
        <f>VLOOKUP(Table5[[#This Row],[Column29]],'Old Version, Power Supplies'!AA$195:AC$212,3,FALSE)</f>
        <v>180</v>
      </c>
      <c r="BA78" s="279">
        <f>ABS(Table5[[#This Row],[Column31223]]/Table5[[#This Row],[Column313]])</f>
        <v>1.6965127238454289</v>
      </c>
      <c r="BB78" s="279" t="s">
        <v>387</v>
      </c>
    </row>
    <row r="79" spans="1:54" x14ac:dyDescent="0.25">
      <c r="A79" s="367">
        <v>74</v>
      </c>
      <c r="B79" s="367">
        <v>79</v>
      </c>
      <c r="C79" s="368" t="s">
        <v>335</v>
      </c>
      <c r="D79" s="368" t="s">
        <v>294</v>
      </c>
      <c r="E79" s="368">
        <v>262.62099999999998</v>
      </c>
      <c r="F79" s="368">
        <v>8.5999999999999993E-2</v>
      </c>
      <c r="G79" s="369">
        <v>149.999</v>
      </c>
      <c r="H79" s="368">
        <v>0</v>
      </c>
      <c r="I79" s="368">
        <v>0</v>
      </c>
      <c r="J79" s="368">
        <v>0</v>
      </c>
      <c r="K79" s="368">
        <v>0</v>
      </c>
      <c r="L79" s="368">
        <v>0</v>
      </c>
      <c r="M79" s="368">
        <v>0</v>
      </c>
      <c r="N79" s="368">
        <v>0</v>
      </c>
      <c r="O79" s="368">
        <v>0</v>
      </c>
      <c r="P79" s="368">
        <v>0</v>
      </c>
      <c r="Q79" s="368">
        <v>0</v>
      </c>
      <c r="R79" s="370">
        <v>0</v>
      </c>
      <c r="S79" s="368">
        <f>ABS(H79)</f>
        <v>0</v>
      </c>
      <c r="T79" s="368">
        <f>ABS(I79)</f>
        <v>0</v>
      </c>
      <c r="U79" s="368">
        <f>ABS(J79)</f>
        <v>0</v>
      </c>
      <c r="V79" s="368">
        <f>ABS(K79)</f>
        <v>0</v>
      </c>
      <c r="W79" s="368">
        <f>ABS(L79)</f>
        <v>0</v>
      </c>
      <c r="X79" s="368">
        <f>ABS(M79)</f>
        <v>0</v>
      </c>
      <c r="Y79" s="368">
        <f>ABS(N79)</f>
        <v>0</v>
      </c>
      <c r="Z79" s="368">
        <f>ABS(O79)</f>
        <v>0</v>
      </c>
      <c r="AA79" s="368">
        <f>ABS(P79)</f>
        <v>0</v>
      </c>
      <c r="AB79" s="368">
        <f>ABS(Q79)</f>
        <v>0</v>
      </c>
      <c r="AC79" s="371">
        <f>ABS(R79)</f>
        <v>0</v>
      </c>
      <c r="AD79" s="345" t="s">
        <v>335</v>
      </c>
      <c r="AE79" s="335" t="s">
        <v>128</v>
      </c>
      <c r="AF79" s="335" t="s">
        <v>336</v>
      </c>
      <c r="AG79" s="345" t="s">
        <v>130</v>
      </c>
      <c r="AH79" s="345" t="s">
        <v>235</v>
      </c>
      <c r="AI79" s="284">
        <v>0.01</v>
      </c>
      <c r="AJ79" s="284">
        <v>0.01</v>
      </c>
      <c r="AK79" s="364">
        <v>12</v>
      </c>
      <c r="AL79" s="364"/>
      <c r="AM79" s="363">
        <f>Table5[[#This Row],[Column314]]*Table5[[#This Row],[Column313]]</f>
        <v>1E-4</v>
      </c>
      <c r="AN79" s="365"/>
      <c r="AO79" s="364"/>
      <c r="AP79" s="364" t="e">
        <f>Table5[[#This Row],[Column3133]]/Table5[[#This Row],[Column3134]]/Table5[[#This Row],[Column31332]]</f>
        <v>#DIV/0!</v>
      </c>
      <c r="AQ79" s="364"/>
      <c r="AR79">
        <v>0</v>
      </c>
      <c r="AS79">
        <v>0</v>
      </c>
      <c r="AT79" s="364">
        <f>Table5[[#This Row],[Column31323]]*Table5[[#This Row],[Column31324]]</f>
        <v>0</v>
      </c>
      <c r="AU79" s="493" t="e">
        <f>Table5[[#This Row],[Column31325]]/Table5[[#This Row],[Column31332]]/Table5[[#This Row],[Column3134]]</f>
        <v>#DIV/0!</v>
      </c>
      <c r="AV79" s="364"/>
      <c r="AW79" s="2"/>
      <c r="AX79" s="2">
        <f>VLOOKUP(Table5[[#This Row],[Column29]],'Old Version, Power Supplies'!AA$195:AC$212,2,FALSE)</f>
        <v>8</v>
      </c>
      <c r="AY79" s="279">
        <f>ABS(Table5[[#This Row],[Column3123]]/Table5[[#This Row],[Column314]])</f>
        <v>800</v>
      </c>
      <c r="AZ79" s="2">
        <f>VLOOKUP(Table5[[#This Row],[Column29]],'Old Version, Power Supplies'!AA$195:AC$212,3,FALSE)</f>
        <v>3</v>
      </c>
      <c r="BA79" s="279">
        <f>ABS(Table5[[#This Row],[Column31223]]/Table5[[#This Row],[Column313]])</f>
        <v>300</v>
      </c>
      <c r="BB79" s="279" t="s">
        <v>144</v>
      </c>
    </row>
    <row r="80" spans="1:54" x14ac:dyDescent="0.25">
      <c r="A80" s="367">
        <v>75</v>
      </c>
      <c r="B80" s="367">
        <v>80</v>
      </c>
      <c r="C80" s="368" t="s">
        <v>337</v>
      </c>
      <c r="D80" s="368" t="s">
        <v>294</v>
      </c>
      <c r="E80" s="368">
        <v>262.92599999999999</v>
      </c>
      <c r="F80" s="368">
        <v>8.5999999999999993E-2</v>
      </c>
      <c r="G80" s="369">
        <v>149.999</v>
      </c>
      <c r="H80" s="368">
        <v>0</v>
      </c>
      <c r="I80" s="368">
        <v>0</v>
      </c>
      <c r="J80" s="368">
        <v>0</v>
      </c>
      <c r="K80" s="368">
        <v>0</v>
      </c>
      <c r="L80" s="368">
        <v>0</v>
      </c>
      <c r="M80" s="368">
        <v>0</v>
      </c>
      <c r="N80" s="368">
        <v>0</v>
      </c>
      <c r="O80" s="368">
        <v>0</v>
      </c>
      <c r="P80" s="368">
        <v>0</v>
      </c>
      <c r="Q80" s="368">
        <v>0</v>
      </c>
      <c r="R80" s="370">
        <v>0</v>
      </c>
      <c r="S80" s="368">
        <f>ABS(H80)</f>
        <v>0</v>
      </c>
      <c r="T80" s="368">
        <f>ABS(I80)</f>
        <v>0</v>
      </c>
      <c r="U80" s="368">
        <f>ABS(J80)</f>
        <v>0</v>
      </c>
      <c r="V80" s="368">
        <f>ABS(K80)</f>
        <v>0</v>
      </c>
      <c r="W80" s="368">
        <f>ABS(L80)</f>
        <v>0</v>
      </c>
      <c r="X80" s="368">
        <f>ABS(M80)</f>
        <v>0</v>
      </c>
      <c r="Y80" s="368">
        <f>ABS(N80)</f>
        <v>0</v>
      </c>
      <c r="Z80" s="368">
        <f>ABS(O80)</f>
        <v>0</v>
      </c>
      <c r="AA80" s="368">
        <f>ABS(P80)</f>
        <v>0</v>
      </c>
      <c r="AB80" s="368">
        <f>ABS(Q80)</f>
        <v>0</v>
      </c>
      <c r="AC80" s="371">
        <f>ABS(R80)</f>
        <v>0</v>
      </c>
      <c r="AD80" s="345" t="s">
        <v>337</v>
      </c>
      <c r="AE80" s="335" t="s">
        <v>128</v>
      </c>
      <c r="AF80" s="335" t="s">
        <v>338</v>
      </c>
      <c r="AG80" s="345" t="s">
        <v>130</v>
      </c>
      <c r="AH80" s="345" t="s">
        <v>235</v>
      </c>
      <c r="AI80" s="284">
        <v>0.01</v>
      </c>
      <c r="AJ80" s="284">
        <v>0.01</v>
      </c>
      <c r="AK80" s="364">
        <v>12</v>
      </c>
      <c r="AL80" s="364"/>
      <c r="AM80" s="363">
        <f>Table5[[#This Row],[Column314]]*Table5[[#This Row],[Column313]]</f>
        <v>1E-4</v>
      </c>
      <c r="AN80" s="365"/>
      <c r="AO80" s="364"/>
      <c r="AP80" s="364" t="e">
        <f>Table5[[#This Row],[Column3133]]/Table5[[#This Row],[Column3134]]/Table5[[#This Row],[Column31332]]</f>
        <v>#DIV/0!</v>
      </c>
      <c r="AQ80" s="364"/>
      <c r="AR80">
        <v>0</v>
      </c>
      <c r="AS80">
        <v>0</v>
      </c>
      <c r="AT80" s="364">
        <f>Table5[[#This Row],[Column31323]]*Table5[[#This Row],[Column31324]]</f>
        <v>0</v>
      </c>
      <c r="AU80" s="493" t="e">
        <f>Table5[[#This Row],[Column31325]]/Table5[[#This Row],[Column31332]]/Table5[[#This Row],[Column3134]]</f>
        <v>#DIV/0!</v>
      </c>
      <c r="AV80" s="364"/>
      <c r="AW80" s="2"/>
      <c r="AX80" s="2">
        <f>VLOOKUP(Table5[[#This Row],[Column29]],'Old Version, Power Supplies'!AA$195:AC$212,2,FALSE)</f>
        <v>8</v>
      </c>
      <c r="AY80" s="279">
        <f>ABS(Table5[[#This Row],[Column3123]]/Table5[[#This Row],[Column314]])</f>
        <v>800</v>
      </c>
      <c r="AZ80" s="2">
        <f>VLOOKUP(Table5[[#This Row],[Column29]],'Old Version, Power Supplies'!AA$195:AC$212,3,FALSE)</f>
        <v>3</v>
      </c>
      <c r="BA80" s="279">
        <f>ABS(Table5[[#This Row],[Column31223]]/Table5[[#This Row],[Column313]])</f>
        <v>300</v>
      </c>
      <c r="BB80" s="279" t="s">
        <v>339</v>
      </c>
    </row>
    <row r="81" spans="1:54" x14ac:dyDescent="0.25">
      <c r="A81" s="367">
        <v>76</v>
      </c>
      <c r="B81" s="484">
        <v>81</v>
      </c>
      <c r="C81" s="368" t="s">
        <v>340</v>
      </c>
      <c r="D81" s="368" t="s">
        <v>294</v>
      </c>
      <c r="E81" s="368">
        <v>265.892</v>
      </c>
      <c r="F81" s="368">
        <v>8.5999999999999993E-2</v>
      </c>
      <c r="G81" s="369">
        <v>149.999</v>
      </c>
      <c r="H81" s="368">
        <v>0</v>
      </c>
      <c r="I81" s="368">
        <v>0</v>
      </c>
      <c r="J81" s="368">
        <v>0</v>
      </c>
      <c r="K81" s="368">
        <v>0</v>
      </c>
      <c r="L81" s="368">
        <v>0</v>
      </c>
      <c r="M81" s="368">
        <v>0</v>
      </c>
      <c r="N81" s="368">
        <v>0</v>
      </c>
      <c r="O81" s="368">
        <v>0</v>
      </c>
      <c r="P81" s="368">
        <v>0</v>
      </c>
      <c r="Q81" s="368">
        <v>0</v>
      </c>
      <c r="R81" s="370">
        <v>0</v>
      </c>
      <c r="S81" s="368">
        <f>ABS(H81)</f>
        <v>0</v>
      </c>
      <c r="T81" s="368">
        <f>ABS(I81)</f>
        <v>0</v>
      </c>
      <c r="U81" s="368">
        <f>ABS(J81)</f>
        <v>0</v>
      </c>
      <c r="V81" s="368">
        <f>ABS(K81)</f>
        <v>0</v>
      </c>
      <c r="W81" s="368">
        <f>ABS(L81)</f>
        <v>0</v>
      </c>
      <c r="X81" s="368">
        <f>ABS(M81)</f>
        <v>0</v>
      </c>
      <c r="Y81" s="368">
        <f>ABS(N81)</f>
        <v>0</v>
      </c>
      <c r="Z81" s="368">
        <f>ABS(O81)</f>
        <v>0</v>
      </c>
      <c r="AA81" s="368">
        <f>ABS(P81)</f>
        <v>0</v>
      </c>
      <c r="AB81" s="368">
        <f>ABS(Q81)</f>
        <v>0</v>
      </c>
      <c r="AC81" s="371">
        <f>ABS(R81)</f>
        <v>0</v>
      </c>
      <c r="AD81" s="345" t="s">
        <v>340</v>
      </c>
      <c r="AE81" s="335" t="s">
        <v>128</v>
      </c>
      <c r="AF81" s="335" t="s">
        <v>341</v>
      </c>
      <c r="AG81" s="345" t="s">
        <v>130</v>
      </c>
      <c r="AH81" s="345" t="s">
        <v>235</v>
      </c>
      <c r="AI81" s="284">
        <v>0.01</v>
      </c>
      <c r="AJ81" s="284">
        <v>0.01</v>
      </c>
      <c r="AK81" s="364">
        <v>12</v>
      </c>
      <c r="AL81" s="364"/>
      <c r="AM81" s="363">
        <f>Table5[[#This Row],[Column314]]*Table5[[#This Row],[Column313]]</f>
        <v>1E-4</v>
      </c>
      <c r="AN81" s="365"/>
      <c r="AO81" s="364"/>
      <c r="AP81" s="364" t="e">
        <f>Table5[[#This Row],[Column3133]]/Table5[[#This Row],[Column3134]]/Table5[[#This Row],[Column31332]]</f>
        <v>#DIV/0!</v>
      </c>
      <c r="AQ81" s="364"/>
      <c r="AR81">
        <v>0</v>
      </c>
      <c r="AS81">
        <v>-1E-3</v>
      </c>
      <c r="AT81" s="364">
        <f>Table5[[#This Row],[Column31323]]*Table5[[#This Row],[Column31324]]</f>
        <v>0</v>
      </c>
      <c r="AU81" s="493" t="e">
        <f>Table5[[#This Row],[Column31325]]/Table5[[#This Row],[Column31332]]/Table5[[#This Row],[Column3134]]</f>
        <v>#DIV/0!</v>
      </c>
      <c r="AV81" s="364"/>
      <c r="AW81" s="2"/>
      <c r="AX81" s="2">
        <f>VLOOKUP(Table5[[#This Row],[Column29]],'Old Version, Power Supplies'!AA$195:AC$212,2,FALSE)</f>
        <v>8</v>
      </c>
      <c r="AY81" s="279">
        <f>ABS(Table5[[#This Row],[Column3123]]/Table5[[#This Row],[Column314]])</f>
        <v>800</v>
      </c>
      <c r="AZ81" s="2">
        <f>VLOOKUP(Table5[[#This Row],[Column29]],'Old Version, Power Supplies'!AA$195:AC$212,3,FALSE)</f>
        <v>3</v>
      </c>
      <c r="BA81" s="279">
        <f>ABS(Table5[[#This Row],[Column31223]]/Table5[[#This Row],[Column313]])</f>
        <v>300</v>
      </c>
      <c r="BB81" s="279" t="s">
        <v>342</v>
      </c>
    </row>
    <row r="82" spans="1:54" x14ac:dyDescent="0.25">
      <c r="A82" s="367">
        <v>77</v>
      </c>
      <c r="B82" s="367">
        <v>82</v>
      </c>
      <c r="C82" s="368" t="s">
        <v>343</v>
      </c>
      <c r="D82" s="368" t="s">
        <v>294</v>
      </c>
      <c r="E82" s="368">
        <v>266.202</v>
      </c>
      <c r="F82" s="368">
        <v>8.5999999999999993E-2</v>
      </c>
      <c r="G82" s="369">
        <v>149.999</v>
      </c>
      <c r="H82" s="368">
        <v>0</v>
      </c>
      <c r="I82" s="368">
        <v>0</v>
      </c>
      <c r="J82" s="368">
        <v>0</v>
      </c>
      <c r="K82" s="368">
        <v>0</v>
      </c>
      <c r="L82" s="368">
        <v>0</v>
      </c>
      <c r="M82" s="368">
        <v>0</v>
      </c>
      <c r="N82" s="368">
        <v>0</v>
      </c>
      <c r="O82" s="368">
        <v>0</v>
      </c>
      <c r="P82" s="368">
        <v>0</v>
      </c>
      <c r="Q82" s="368">
        <v>0</v>
      </c>
      <c r="R82" s="370">
        <v>0</v>
      </c>
      <c r="S82" s="368">
        <f>ABS(H82)</f>
        <v>0</v>
      </c>
      <c r="T82" s="368">
        <f>ABS(I82)</f>
        <v>0</v>
      </c>
      <c r="U82" s="368">
        <f>ABS(J82)</f>
        <v>0</v>
      </c>
      <c r="V82" s="368">
        <f>ABS(K82)</f>
        <v>0</v>
      </c>
      <c r="W82" s="368">
        <f>ABS(L82)</f>
        <v>0</v>
      </c>
      <c r="X82" s="368">
        <f>ABS(M82)</f>
        <v>0</v>
      </c>
      <c r="Y82" s="368">
        <f>ABS(N82)</f>
        <v>0</v>
      </c>
      <c r="Z82" s="368">
        <f>ABS(O82)</f>
        <v>0</v>
      </c>
      <c r="AA82" s="368">
        <f>ABS(P82)</f>
        <v>0</v>
      </c>
      <c r="AB82" s="368">
        <f>ABS(Q82)</f>
        <v>0</v>
      </c>
      <c r="AC82" s="371">
        <f>ABS(R82)</f>
        <v>0</v>
      </c>
      <c r="AD82" s="345" t="s">
        <v>343</v>
      </c>
      <c r="AE82" s="335" t="s">
        <v>128</v>
      </c>
      <c r="AF82" s="335" t="s">
        <v>344</v>
      </c>
      <c r="AG82" s="345" t="s">
        <v>130</v>
      </c>
      <c r="AH82" s="345" t="s">
        <v>235</v>
      </c>
      <c r="AI82" s="284">
        <v>0.01</v>
      </c>
      <c r="AJ82" s="284">
        <v>0.01</v>
      </c>
      <c r="AK82" s="364">
        <v>12</v>
      </c>
      <c r="AL82" s="364"/>
      <c r="AM82" s="363">
        <f>Table5[[#This Row],[Column314]]*Table5[[#This Row],[Column313]]</f>
        <v>1E-4</v>
      </c>
      <c r="AN82" s="365"/>
      <c r="AO82" s="364"/>
      <c r="AP82" s="364" t="e">
        <f>Table5[[#This Row],[Column3133]]/Table5[[#This Row],[Column3134]]/Table5[[#This Row],[Column31332]]</f>
        <v>#DIV/0!</v>
      </c>
      <c r="AQ82" s="364"/>
      <c r="AR82">
        <v>-1E-3</v>
      </c>
      <c r="AS82">
        <v>-1E-3</v>
      </c>
      <c r="AT82" s="364">
        <f>Table5[[#This Row],[Column31323]]*Table5[[#This Row],[Column31324]]</f>
        <v>9.9999999999999995E-7</v>
      </c>
      <c r="AU82" s="493" t="e">
        <f>Table5[[#This Row],[Column31325]]/Table5[[#This Row],[Column31332]]/Table5[[#This Row],[Column3134]]</f>
        <v>#DIV/0!</v>
      </c>
      <c r="AV82" s="364"/>
      <c r="AW82" s="2"/>
      <c r="AX82" s="2">
        <f>VLOOKUP(Table5[[#This Row],[Column29]],'Old Version, Power Supplies'!AA$195:AC$212,2,FALSE)</f>
        <v>8</v>
      </c>
      <c r="AY82" s="279">
        <f>ABS(Table5[[#This Row],[Column3123]]/Table5[[#This Row],[Column314]])</f>
        <v>800</v>
      </c>
      <c r="AZ82" s="2">
        <f>VLOOKUP(Table5[[#This Row],[Column29]],'Old Version, Power Supplies'!AA$195:AC$212,3,FALSE)</f>
        <v>3</v>
      </c>
      <c r="BA82" s="279">
        <f>ABS(Table5[[#This Row],[Column31223]]/Table5[[#This Row],[Column313]])</f>
        <v>300</v>
      </c>
      <c r="BB82" s="279" t="s">
        <v>345</v>
      </c>
    </row>
    <row r="83" spans="1:54" ht="14.1" customHeight="1" x14ac:dyDescent="0.25">
      <c r="A83" s="367">
        <v>78</v>
      </c>
      <c r="B83" s="484">
        <v>114</v>
      </c>
      <c r="C83" s="368" t="s">
        <v>436</v>
      </c>
      <c r="D83" s="368" t="s">
        <v>180</v>
      </c>
      <c r="E83" s="368">
        <v>79.710999999999999</v>
      </c>
      <c r="F83" s="368">
        <v>0.16</v>
      </c>
      <c r="G83" s="369">
        <v>41.997</v>
      </c>
      <c r="H83" s="368">
        <v>-0.37180000000000002</v>
      </c>
      <c r="I83" s="368">
        <v>-7.3300000000000004E-2</v>
      </c>
      <c r="J83" s="368">
        <v>30.023</v>
      </c>
      <c r="K83" s="368">
        <v>0.30599999999999999</v>
      </c>
      <c r="L83" s="368">
        <v>1.0409999999999999</v>
      </c>
      <c r="M83" s="368">
        <v>0</v>
      </c>
      <c r="N83" s="368">
        <v>23</v>
      </c>
      <c r="O83" s="368">
        <v>-5.5410000000000004</v>
      </c>
      <c r="P83" s="368">
        <v>-7.4</v>
      </c>
      <c r="Q83" s="368">
        <v>-106.6</v>
      </c>
      <c r="R83" s="370">
        <v>-4.6100000000000003</v>
      </c>
      <c r="S83" s="368">
        <f>ABS(H83)</f>
        <v>0.37180000000000002</v>
      </c>
      <c r="T83" s="368">
        <f>ABS(I83)</f>
        <v>7.3300000000000004E-2</v>
      </c>
      <c r="U83" s="368">
        <f>ABS(J83)</f>
        <v>30.023</v>
      </c>
      <c r="V83" s="368">
        <f>ABS(K83)</f>
        <v>0.30599999999999999</v>
      </c>
      <c r="W83" s="368">
        <f>ABS(L83)</f>
        <v>1.0409999999999999</v>
      </c>
      <c r="X83" s="368">
        <f>ABS(M83)</f>
        <v>0</v>
      </c>
      <c r="Y83" s="368">
        <f>ABS(N83)</f>
        <v>23</v>
      </c>
      <c r="Z83" s="368">
        <f>ABS(O83)</f>
        <v>5.5410000000000004</v>
      </c>
      <c r="AA83" s="368">
        <f>ABS(P83)</f>
        <v>7.4</v>
      </c>
      <c r="AB83" s="368">
        <f>ABS(Q83)</f>
        <v>106.6</v>
      </c>
      <c r="AC83" s="371">
        <f>ABS(R83)</f>
        <v>4.6100000000000003</v>
      </c>
      <c r="AD83" s="345" t="s">
        <v>436</v>
      </c>
      <c r="AE83" s="335" t="s">
        <v>189</v>
      </c>
      <c r="AF83" s="335"/>
      <c r="AG83" s="353" t="s">
        <v>433</v>
      </c>
      <c r="AH83" s="353" t="s">
        <v>434</v>
      </c>
      <c r="AI83" s="284">
        <f>Table5[[#This Row],[Column26]]</f>
        <v>7.4</v>
      </c>
      <c r="AJ83" s="282">
        <f>Table5[[#This Row],[Column27]]</f>
        <v>106.6</v>
      </c>
      <c r="AK83" s="282">
        <v>2</v>
      </c>
      <c r="AL83" s="282">
        <v>150</v>
      </c>
      <c r="AM83" s="282">
        <f>Table5[[#This Row],[Column314]]*Table5[[#This Row],[Column313]]</f>
        <v>788.84</v>
      </c>
      <c r="AN83" s="344">
        <v>1</v>
      </c>
      <c r="AO83" s="282">
        <v>208</v>
      </c>
      <c r="AP83" s="282">
        <f>Table5[[#This Row],[Column3133]]/Table5[[#This Row],[Column3134]]/Table5[[#This Row],[Column31332]]</f>
        <v>3.7925</v>
      </c>
      <c r="AQ83" s="364">
        <v>13</v>
      </c>
      <c r="AR83">
        <v>100.35</v>
      </c>
      <c r="AS83">
        <v>7.226</v>
      </c>
      <c r="AT83" s="364">
        <f>Table5[[#This Row],[Column31323]]*Table5[[#This Row],[Column31324]]</f>
        <v>725.12909999999999</v>
      </c>
      <c r="AU83" s="364">
        <f>Table5[[#This Row],[Column31325]]/Table5[[#This Row],[Column31332]]/Table5[[#This Row],[Column3134]]</f>
        <v>3.4861975961538461</v>
      </c>
      <c r="AV83" s="364">
        <v>10</v>
      </c>
      <c r="AW83" s="301" t="str">
        <f>IF(Table5[[#This Row],[Column15]]&lt;0,"A","B")</f>
        <v>A</v>
      </c>
      <c r="AX83" s="2">
        <f>VLOOKUP(Table5[[#This Row],[Column29]],'Old Version, Power Supplies'!AA$195:AC$212,2,FALSE)</f>
        <v>12.5</v>
      </c>
      <c r="AY83" s="279">
        <f>ABS(Table5[[#This Row],[Column3123]]/Table5[[#This Row],[Column314]])</f>
        <v>1.689189189189189</v>
      </c>
      <c r="AZ83" s="2">
        <f>VLOOKUP(Table5[[#This Row],[Column29]],'Old Version, Power Supplies'!AA$195:AC$212,3,FALSE)</f>
        <v>120</v>
      </c>
      <c r="BA83" s="279">
        <f>ABS(Table5[[#This Row],[Column31223]]/Table5[[#This Row],[Column313]])</f>
        <v>1.125703564727955</v>
      </c>
      <c r="BB83" s="279" t="s">
        <v>437</v>
      </c>
    </row>
    <row r="84" spans="1:54" x14ac:dyDescent="0.25">
      <c r="A84" s="367">
        <v>79</v>
      </c>
      <c r="B84" s="367">
        <v>113</v>
      </c>
      <c r="C84" s="368" t="s">
        <v>432</v>
      </c>
      <c r="D84" s="368" t="s">
        <v>186</v>
      </c>
      <c r="E84" s="368">
        <v>81.03</v>
      </c>
      <c r="F84" s="368">
        <v>0.16</v>
      </c>
      <c r="G84" s="369">
        <v>41.997</v>
      </c>
      <c r="H84" s="368">
        <v>0.21149999999999999</v>
      </c>
      <c r="I84" s="368">
        <v>4.24E-2</v>
      </c>
      <c r="J84" s="368">
        <v>-17.361000000000001</v>
      </c>
      <c r="K84" s="368">
        <v>-0.52800000000000002</v>
      </c>
      <c r="L84" s="368">
        <v>-0.60399999999999998</v>
      </c>
      <c r="M84" s="368">
        <v>0</v>
      </c>
      <c r="N84" s="368">
        <v>9.1</v>
      </c>
      <c r="O84" s="368">
        <v>3.153</v>
      </c>
      <c r="P84" s="368">
        <v>3.4</v>
      </c>
      <c r="Q84" s="368">
        <v>60.6</v>
      </c>
      <c r="R84" s="370">
        <v>2.62</v>
      </c>
      <c r="S84" s="368">
        <f>ABS(H84)</f>
        <v>0.21149999999999999</v>
      </c>
      <c r="T84" s="368">
        <f>ABS(I84)</f>
        <v>4.24E-2</v>
      </c>
      <c r="U84" s="368">
        <f>ABS(J84)</f>
        <v>17.361000000000001</v>
      </c>
      <c r="V84" s="368">
        <f>ABS(K84)</f>
        <v>0.52800000000000002</v>
      </c>
      <c r="W84" s="368">
        <f>ABS(L84)</f>
        <v>0.60399999999999998</v>
      </c>
      <c r="X84" s="368">
        <f>ABS(M84)</f>
        <v>0</v>
      </c>
      <c r="Y84" s="368">
        <f>ABS(N84)</f>
        <v>9.1</v>
      </c>
      <c r="Z84" s="368">
        <f>ABS(O84)</f>
        <v>3.153</v>
      </c>
      <c r="AA84" s="368">
        <f>ABS(P84)</f>
        <v>3.4</v>
      </c>
      <c r="AB84" s="368">
        <f>ABS(Q84)</f>
        <v>60.6</v>
      </c>
      <c r="AC84" s="371">
        <f>ABS(R84)</f>
        <v>2.62</v>
      </c>
      <c r="AD84" s="345" t="s">
        <v>432</v>
      </c>
      <c r="AE84" s="335" t="s">
        <v>153</v>
      </c>
      <c r="AF84" s="335"/>
      <c r="AG84" s="353" t="s">
        <v>433</v>
      </c>
      <c r="AH84" s="353" t="s">
        <v>434</v>
      </c>
      <c r="AI84" s="284">
        <f>Table5[[#This Row],[Column26]]</f>
        <v>3.4</v>
      </c>
      <c r="AJ84" s="282">
        <f>Table5[[#This Row],[Column27]]</f>
        <v>60.6</v>
      </c>
      <c r="AK84" s="282">
        <v>6</v>
      </c>
      <c r="AL84" s="282">
        <v>150</v>
      </c>
      <c r="AM84" s="282">
        <f>Table5[[#This Row],[Column314]]*Table5[[#This Row],[Column313]]</f>
        <v>206.04</v>
      </c>
      <c r="AN84" s="344">
        <v>1</v>
      </c>
      <c r="AO84" s="282">
        <v>208</v>
      </c>
      <c r="AP84" s="282">
        <f>Table5[[#This Row],[Column3133]]/Table5[[#This Row],[Column3134]]/Table5[[#This Row],[Column31332]]</f>
        <v>0.99057692307692302</v>
      </c>
      <c r="AQ84" s="364"/>
      <c r="AR84">
        <v>59.256</v>
      </c>
      <c r="AS84">
        <v>3.855</v>
      </c>
      <c r="AT84" s="364">
        <f>Table5[[#This Row],[Column31323]]*Table5[[#This Row],[Column31324]]</f>
        <v>228.43188000000001</v>
      </c>
      <c r="AU84" s="364">
        <f>Table5[[#This Row],[Column31325]]/Table5[[#This Row],[Column31332]]/Table5[[#This Row],[Column3134]]</f>
        <v>1.0982301923076923</v>
      </c>
      <c r="AV84" s="364"/>
      <c r="AW84" s="301" t="str">
        <f>IF(Table5[[#This Row],[Column15]]&lt;0,"A","B")</f>
        <v>B</v>
      </c>
      <c r="AX84" s="2">
        <f>VLOOKUP(Table5[[#This Row],[Column29]],'Old Version, Power Supplies'!AA$195:AC$212,2,FALSE)</f>
        <v>8</v>
      </c>
      <c r="AY84" s="279">
        <f>ABS(Table5[[#This Row],[Column3123]]/Table5[[#This Row],[Column314]])</f>
        <v>2.3529411764705883</v>
      </c>
      <c r="AZ84" s="2">
        <f>VLOOKUP(Table5[[#This Row],[Column29]],'Old Version, Power Supplies'!AA$195:AC$212,3,FALSE)</f>
        <v>90</v>
      </c>
      <c r="BA84" s="279">
        <f>ABS(Table5[[#This Row],[Column31223]]/Table5[[#This Row],[Column313]])</f>
        <v>1.4851485148514851</v>
      </c>
      <c r="BB84" s="279" t="s">
        <v>435</v>
      </c>
    </row>
    <row r="85" spans="1:54" x14ac:dyDescent="0.25">
      <c r="A85" s="367">
        <v>80</v>
      </c>
      <c r="B85" s="367">
        <v>112</v>
      </c>
      <c r="C85" s="368" t="s">
        <v>430</v>
      </c>
      <c r="D85" s="368" t="s">
        <v>186</v>
      </c>
      <c r="E85" s="368">
        <v>81.914000000000001</v>
      </c>
      <c r="F85" s="368">
        <v>0.16</v>
      </c>
      <c r="G85" s="369">
        <v>41.997</v>
      </c>
      <c r="H85" s="368">
        <v>-0.35020000000000001</v>
      </c>
      <c r="I85" s="368">
        <v>-7.0199999999999999E-2</v>
      </c>
      <c r="J85" s="368">
        <v>28.704999999999998</v>
      </c>
      <c r="K85" s="368">
        <v>0.31900000000000001</v>
      </c>
      <c r="L85" s="368">
        <v>0.997</v>
      </c>
      <c r="M85" s="368">
        <v>0</v>
      </c>
      <c r="N85" s="368">
        <v>9.1</v>
      </c>
      <c r="O85" s="368">
        <v>-5.2190000000000003</v>
      </c>
      <c r="P85" s="368">
        <v>-5.7</v>
      </c>
      <c r="Q85" s="368">
        <v>-100.4</v>
      </c>
      <c r="R85" s="370">
        <v>-4.34</v>
      </c>
      <c r="S85" s="368">
        <f>ABS(H85)</f>
        <v>0.35020000000000001</v>
      </c>
      <c r="T85" s="368">
        <f>ABS(I85)</f>
        <v>7.0199999999999999E-2</v>
      </c>
      <c r="U85" s="368">
        <f>ABS(J85)</f>
        <v>28.704999999999998</v>
      </c>
      <c r="V85" s="368">
        <f>ABS(K85)</f>
        <v>0.31900000000000001</v>
      </c>
      <c r="W85" s="368">
        <f>ABS(L85)</f>
        <v>0.997</v>
      </c>
      <c r="X85" s="368">
        <f>ABS(M85)</f>
        <v>0</v>
      </c>
      <c r="Y85" s="368">
        <f>ABS(N85)</f>
        <v>9.1</v>
      </c>
      <c r="Z85" s="368">
        <f>ABS(O85)</f>
        <v>5.2190000000000003</v>
      </c>
      <c r="AA85" s="368">
        <f>ABS(P85)</f>
        <v>5.7</v>
      </c>
      <c r="AB85" s="368">
        <f>ABS(Q85)</f>
        <v>100.4</v>
      </c>
      <c r="AC85" s="371">
        <f>ABS(R85)</f>
        <v>4.34</v>
      </c>
      <c r="AD85" s="345" t="s">
        <v>430</v>
      </c>
      <c r="AE85" s="335" t="s">
        <v>189</v>
      </c>
      <c r="AF85" s="335"/>
      <c r="AG85" s="353" t="s">
        <v>428</v>
      </c>
      <c r="AH85" s="372" t="s">
        <v>422</v>
      </c>
      <c r="AI85" s="284">
        <f>Table5[[#This Row],[Column26]]</f>
        <v>5.7</v>
      </c>
      <c r="AJ85" s="282">
        <f>Table5[[#This Row],[Column27]]</f>
        <v>100.4</v>
      </c>
      <c r="AK85" s="282">
        <v>2</v>
      </c>
      <c r="AL85" s="282">
        <v>150</v>
      </c>
      <c r="AM85" s="282">
        <f>Table5[[#This Row],[Column314]]*Table5[[#This Row],[Column313]]</f>
        <v>572.28000000000009</v>
      </c>
      <c r="AN85" s="344">
        <v>1</v>
      </c>
      <c r="AO85" s="282">
        <v>208</v>
      </c>
      <c r="AP85" s="282">
        <f>Table5[[#This Row],[Column3133]]/Table5[[#This Row],[Column3134]]/Table5[[#This Row],[Column31332]]</f>
        <v>2.7513461538461543</v>
      </c>
      <c r="AQ85" s="364">
        <v>15</v>
      </c>
      <c r="AR85">
        <v>98.32</v>
      </c>
      <c r="AS85">
        <v>6.1479999999999997</v>
      </c>
      <c r="AT85" s="364">
        <f>Table5[[#This Row],[Column31323]]*Table5[[#This Row],[Column31324]]</f>
        <v>604.47135999999989</v>
      </c>
      <c r="AU85" s="364">
        <f>Table5[[#This Row],[Column31325]]/Table5[[#This Row],[Column31332]]/Table5[[#This Row],[Column3134]]</f>
        <v>2.906112307692307</v>
      </c>
      <c r="AV85" s="496">
        <v>18</v>
      </c>
      <c r="AW85" s="301" t="str">
        <f>IF(Table5[[#This Row],[Column15]]&lt;0,"A","B")</f>
        <v>A</v>
      </c>
      <c r="AX85" s="2">
        <f>VLOOKUP(Table5[[#This Row],[Column29]],'Old Version, Power Supplies'!AA$195:AC$212,2,FALSE)</f>
        <v>12.5</v>
      </c>
      <c r="AY85" s="279">
        <f>ABS(Table5[[#This Row],[Column3123]]/Table5[[#This Row],[Column314]])</f>
        <v>2.1929824561403506</v>
      </c>
      <c r="AZ85" s="2">
        <f>VLOOKUP(Table5[[#This Row],[Column29]],'Old Version, Power Supplies'!AA$195:AC$212,3,FALSE)</f>
        <v>120</v>
      </c>
      <c r="BA85" s="279">
        <f>ABS(Table5[[#This Row],[Column31223]]/Table5[[#This Row],[Column313]])</f>
        <v>1.1952191235059759</v>
      </c>
      <c r="BB85" s="279" t="s">
        <v>431</v>
      </c>
    </row>
    <row r="86" spans="1:54" x14ac:dyDescent="0.25">
      <c r="A86" s="367">
        <v>81</v>
      </c>
      <c r="B86" s="484">
        <v>111</v>
      </c>
      <c r="C86" s="368" t="s">
        <v>427</v>
      </c>
      <c r="D86" s="368" t="s">
        <v>186</v>
      </c>
      <c r="E86" s="368">
        <v>83.128</v>
      </c>
      <c r="F86" s="368">
        <v>0.16</v>
      </c>
      <c r="G86" s="369">
        <v>41.997</v>
      </c>
      <c r="H86" s="368">
        <v>0.25979999999999998</v>
      </c>
      <c r="I86" s="368">
        <v>5.21E-2</v>
      </c>
      <c r="J86" s="368">
        <v>-21.314</v>
      </c>
      <c r="K86" s="368">
        <v>-0.43</v>
      </c>
      <c r="L86" s="368">
        <v>-0.74099999999999999</v>
      </c>
      <c r="M86" s="368">
        <v>0</v>
      </c>
      <c r="N86" s="368">
        <v>9.1</v>
      </c>
      <c r="O86" s="368">
        <v>3.871</v>
      </c>
      <c r="P86" s="368">
        <v>4.2</v>
      </c>
      <c r="Q86" s="368">
        <v>74.400000000000006</v>
      </c>
      <c r="R86" s="370">
        <v>3.22</v>
      </c>
      <c r="S86" s="368">
        <f>ABS(H86)</f>
        <v>0.25979999999999998</v>
      </c>
      <c r="T86" s="368">
        <f>ABS(I86)</f>
        <v>5.21E-2</v>
      </c>
      <c r="U86" s="368">
        <f>ABS(J86)</f>
        <v>21.314</v>
      </c>
      <c r="V86" s="368">
        <f>ABS(K86)</f>
        <v>0.43</v>
      </c>
      <c r="W86" s="368">
        <f>ABS(L86)</f>
        <v>0.74099999999999999</v>
      </c>
      <c r="X86" s="368">
        <f>ABS(M86)</f>
        <v>0</v>
      </c>
      <c r="Y86" s="368">
        <f>ABS(N86)</f>
        <v>9.1</v>
      </c>
      <c r="Z86" s="368">
        <f>ABS(O86)</f>
        <v>3.871</v>
      </c>
      <c r="AA86" s="368">
        <f>ABS(P86)</f>
        <v>4.2</v>
      </c>
      <c r="AB86" s="368">
        <f>ABS(Q86)</f>
        <v>74.400000000000006</v>
      </c>
      <c r="AC86" s="371">
        <f>ABS(R86)</f>
        <v>3.22</v>
      </c>
      <c r="AD86" s="345" t="s">
        <v>427</v>
      </c>
      <c r="AE86" s="335" t="s">
        <v>153</v>
      </c>
      <c r="AF86" s="335"/>
      <c r="AG86" s="353" t="s">
        <v>428</v>
      </c>
      <c r="AH86" s="353" t="s">
        <v>425</v>
      </c>
      <c r="AI86" s="284">
        <f>Table5[[#This Row],[Column26]]</f>
        <v>4.2</v>
      </c>
      <c r="AJ86" s="282">
        <f>Table5[[#This Row],[Column27]]</f>
        <v>74.400000000000006</v>
      </c>
      <c r="AK86" s="282">
        <v>6</v>
      </c>
      <c r="AL86" s="282">
        <v>150</v>
      </c>
      <c r="AM86" s="282">
        <f>Table5[[#This Row],[Column314]]*Table5[[#This Row],[Column313]]</f>
        <v>312.48</v>
      </c>
      <c r="AN86" s="344">
        <v>1</v>
      </c>
      <c r="AO86" s="282">
        <v>120</v>
      </c>
      <c r="AP86" s="282">
        <f>Table5[[#This Row],[Column3133]]/Table5[[#This Row],[Column3134]]/Table5[[#This Row],[Column31332]]</f>
        <v>2.6040000000000001</v>
      </c>
      <c r="AQ86" s="282"/>
      <c r="AR86">
        <v>72.105000000000004</v>
      </c>
      <c r="AS86">
        <v>4.3789999999999996</v>
      </c>
      <c r="AT86" s="282">
        <f>Table5[[#This Row],[Column31323]]*Table5[[#This Row],[Column31324]]</f>
        <v>315.747795</v>
      </c>
      <c r="AU86" s="282">
        <f>Table5[[#This Row],[Column31325]]/Table5[[#This Row],[Column31332]]/Table5[[#This Row],[Column3134]]</f>
        <v>2.6312316249999999</v>
      </c>
      <c r="AV86" s="282">
        <v>6</v>
      </c>
      <c r="AW86" s="2" t="str">
        <f>IF(Table5[[#This Row],[Column15]]&lt;0,"A","B")</f>
        <v>B</v>
      </c>
      <c r="AX86" s="2">
        <f>VLOOKUP(Table5[[#This Row],[Column29]],'Old Version, Power Supplies'!AA$195:AC$212,2,FALSE)</f>
        <v>8</v>
      </c>
      <c r="AY86" s="279">
        <f>ABS(Table5[[#This Row],[Column3123]]/Table5[[#This Row],[Column314]])</f>
        <v>1.9047619047619047</v>
      </c>
      <c r="AZ86" s="2">
        <f>VLOOKUP(Table5[[#This Row],[Column29]],'Old Version, Power Supplies'!AA$195:AC$212,3,FALSE)</f>
        <v>90</v>
      </c>
      <c r="BA86" s="279">
        <f>ABS(Table5[[#This Row],[Column31223]]/Table5[[#This Row],[Column313]])</f>
        <v>1.2096774193548385</v>
      </c>
      <c r="BB86" s="279" t="s">
        <v>429</v>
      </c>
    </row>
    <row r="87" spans="1:54" x14ac:dyDescent="0.25">
      <c r="A87" s="367">
        <v>82</v>
      </c>
      <c r="B87" s="367">
        <v>110</v>
      </c>
      <c r="C87" s="368" t="s">
        <v>424</v>
      </c>
      <c r="D87" s="368" t="s">
        <v>186</v>
      </c>
      <c r="E87" s="368">
        <v>83.954999999999998</v>
      </c>
      <c r="F87" s="368">
        <v>0.16</v>
      </c>
      <c r="G87" s="369">
        <v>41.997</v>
      </c>
      <c r="H87" s="368">
        <v>0.25979999999999998</v>
      </c>
      <c r="I87" s="368">
        <v>5.21E-2</v>
      </c>
      <c r="J87" s="368">
        <v>-21.314</v>
      </c>
      <c r="K87" s="368">
        <v>-0.43</v>
      </c>
      <c r="L87" s="368">
        <v>-0.74099999999999999</v>
      </c>
      <c r="M87" s="368">
        <v>0</v>
      </c>
      <c r="N87" s="368">
        <v>9.1</v>
      </c>
      <c r="O87" s="368">
        <v>3.871</v>
      </c>
      <c r="P87" s="368">
        <v>4.2</v>
      </c>
      <c r="Q87" s="368">
        <v>74.400000000000006</v>
      </c>
      <c r="R87" s="370">
        <v>3.22</v>
      </c>
      <c r="S87" s="368">
        <f>ABS(H87)</f>
        <v>0.25979999999999998</v>
      </c>
      <c r="T87" s="368">
        <f>ABS(I87)</f>
        <v>5.21E-2</v>
      </c>
      <c r="U87" s="368">
        <f>ABS(J87)</f>
        <v>21.314</v>
      </c>
      <c r="V87" s="368">
        <f>ABS(K87)</f>
        <v>0.43</v>
      </c>
      <c r="W87" s="368">
        <f>ABS(L87)</f>
        <v>0.74099999999999999</v>
      </c>
      <c r="X87" s="368">
        <f>ABS(M87)</f>
        <v>0</v>
      </c>
      <c r="Y87" s="368">
        <f>ABS(N87)</f>
        <v>9.1</v>
      </c>
      <c r="Z87" s="368">
        <f>ABS(O87)</f>
        <v>3.871</v>
      </c>
      <c r="AA87" s="368">
        <f>ABS(P87)</f>
        <v>4.2</v>
      </c>
      <c r="AB87" s="368">
        <f>ABS(Q87)</f>
        <v>74.400000000000006</v>
      </c>
      <c r="AC87" s="371">
        <f>ABS(R87)</f>
        <v>3.22</v>
      </c>
      <c r="AD87" s="345" t="s">
        <v>424</v>
      </c>
      <c r="AE87" s="335" t="s">
        <v>153</v>
      </c>
      <c r="AF87" s="335"/>
      <c r="AG87" s="341" t="s">
        <v>421</v>
      </c>
      <c r="AH87" s="353" t="s">
        <v>425</v>
      </c>
      <c r="AI87" s="284">
        <f>Table5[[#This Row],[Column26]]</f>
        <v>4.2</v>
      </c>
      <c r="AJ87" s="282">
        <f>Table5[[#This Row],[Column27]]</f>
        <v>74.400000000000006</v>
      </c>
      <c r="AK87" s="282">
        <v>6</v>
      </c>
      <c r="AL87" s="282">
        <v>150</v>
      </c>
      <c r="AM87" s="282">
        <f>Table5[[#This Row],[Column314]]*Table5[[#This Row],[Column313]]</f>
        <v>312.48</v>
      </c>
      <c r="AN87" s="344">
        <v>1</v>
      </c>
      <c r="AO87" s="282">
        <v>120</v>
      </c>
      <c r="AP87" s="282">
        <f>Table5[[#This Row],[Column3133]]/Table5[[#This Row],[Column3134]]/Table5[[#This Row],[Column31332]]</f>
        <v>2.6040000000000001</v>
      </c>
      <c r="AQ87" s="282">
        <v>5</v>
      </c>
      <c r="AR87">
        <v>72.004000000000005</v>
      </c>
      <c r="AS87">
        <v>4.43</v>
      </c>
      <c r="AT87" s="282">
        <f>Table5[[#This Row],[Column31323]]*Table5[[#This Row],[Column31324]]</f>
        <v>318.97771999999998</v>
      </c>
      <c r="AU87" s="282">
        <f>Table5[[#This Row],[Column31325]]/Table5[[#This Row],[Column31332]]/Table5[[#This Row],[Column3134]]</f>
        <v>2.6581476666666664</v>
      </c>
      <c r="AV87" s="282"/>
      <c r="AW87" s="2" t="str">
        <f>IF(Table5[[#This Row],[Column15]]&lt;0,"A","B")</f>
        <v>B</v>
      </c>
      <c r="AX87" s="2">
        <f>VLOOKUP(Table5[[#This Row],[Column29]],'Old Version, Power Supplies'!AA$195:AC$212,2,FALSE)</f>
        <v>8</v>
      </c>
      <c r="AY87" s="279">
        <f>ABS(Table5[[#This Row],[Column3123]]/Table5[[#This Row],[Column314]])</f>
        <v>1.9047619047619047</v>
      </c>
      <c r="AZ87" s="2">
        <f>VLOOKUP(Table5[[#This Row],[Column29]],'Old Version, Power Supplies'!AA$195:AC$212,3,FALSE)</f>
        <v>90</v>
      </c>
      <c r="BA87" s="279">
        <f>ABS(Table5[[#This Row],[Column31223]]/Table5[[#This Row],[Column313]])</f>
        <v>1.2096774193548385</v>
      </c>
      <c r="BB87" s="279" t="s">
        <v>426</v>
      </c>
    </row>
    <row r="88" spans="1:54" x14ac:dyDescent="0.25">
      <c r="A88" s="367">
        <v>83</v>
      </c>
      <c r="B88" s="367">
        <v>109</v>
      </c>
      <c r="C88" s="368" t="s">
        <v>420</v>
      </c>
      <c r="D88" s="368" t="s">
        <v>186</v>
      </c>
      <c r="E88" s="368">
        <v>85.168999999999997</v>
      </c>
      <c r="F88" s="368">
        <v>0.16</v>
      </c>
      <c r="G88" s="369">
        <v>41.997</v>
      </c>
      <c r="H88" s="368">
        <v>-0.35020000000000001</v>
      </c>
      <c r="I88" s="368">
        <v>-7.0199999999999999E-2</v>
      </c>
      <c r="J88" s="368">
        <v>28.704999999999998</v>
      </c>
      <c r="K88" s="368">
        <v>0.31900000000000001</v>
      </c>
      <c r="L88" s="368">
        <v>0.997</v>
      </c>
      <c r="M88" s="368">
        <v>0</v>
      </c>
      <c r="N88" s="368">
        <v>9.1</v>
      </c>
      <c r="O88" s="368">
        <v>-5.2190000000000003</v>
      </c>
      <c r="P88" s="368">
        <v>-5.7</v>
      </c>
      <c r="Q88" s="368">
        <v>-100.4</v>
      </c>
      <c r="R88" s="370">
        <v>-4.34</v>
      </c>
      <c r="S88" s="368">
        <f>ABS(H88)</f>
        <v>0.35020000000000001</v>
      </c>
      <c r="T88" s="368">
        <f>ABS(I88)</f>
        <v>7.0199999999999999E-2</v>
      </c>
      <c r="U88" s="368">
        <f>ABS(J88)</f>
        <v>28.704999999999998</v>
      </c>
      <c r="V88" s="368">
        <f>ABS(K88)</f>
        <v>0.31900000000000001</v>
      </c>
      <c r="W88" s="368">
        <f>ABS(L88)</f>
        <v>0.997</v>
      </c>
      <c r="X88" s="368">
        <f>ABS(M88)</f>
        <v>0</v>
      </c>
      <c r="Y88" s="368">
        <f>ABS(N88)</f>
        <v>9.1</v>
      </c>
      <c r="Z88" s="368">
        <f>ABS(O88)</f>
        <v>5.2190000000000003</v>
      </c>
      <c r="AA88" s="368">
        <f>ABS(P88)</f>
        <v>5.7</v>
      </c>
      <c r="AB88" s="368">
        <f>ABS(Q88)</f>
        <v>100.4</v>
      </c>
      <c r="AC88" s="371">
        <f>ABS(R88)</f>
        <v>4.34</v>
      </c>
      <c r="AD88" s="345" t="s">
        <v>420</v>
      </c>
      <c r="AE88" s="335" t="s">
        <v>189</v>
      </c>
      <c r="AF88" s="335"/>
      <c r="AG88" s="341" t="s">
        <v>421</v>
      </c>
      <c r="AH88" s="353" t="s">
        <v>422</v>
      </c>
      <c r="AI88" s="284">
        <f>Table5[[#This Row],[Column26]]</f>
        <v>5.7</v>
      </c>
      <c r="AJ88" s="282">
        <f>Table5[[#This Row],[Column27]]</f>
        <v>100.4</v>
      </c>
      <c r="AK88" s="282">
        <v>2</v>
      </c>
      <c r="AL88" s="282">
        <v>150</v>
      </c>
      <c r="AM88" s="282">
        <f>Table5[[#This Row],[Column314]]*Table5[[#This Row],[Column313]]</f>
        <v>572.28000000000009</v>
      </c>
      <c r="AN88" s="344">
        <v>1</v>
      </c>
      <c r="AO88" s="282">
        <v>208</v>
      </c>
      <c r="AP88" s="282">
        <f>Table5[[#This Row],[Column3133]]/Table5[[#This Row],[Column3134]]/Table5[[#This Row],[Column31332]]</f>
        <v>2.7513461538461543</v>
      </c>
      <c r="AQ88" s="282"/>
      <c r="AR88">
        <v>97.96</v>
      </c>
      <c r="AS88">
        <v>6.02</v>
      </c>
      <c r="AT88" s="282">
        <f>Table5[[#This Row],[Column31323]]*Table5[[#This Row],[Column31324]]</f>
        <v>589.71919999999989</v>
      </c>
      <c r="AU88" s="282">
        <f>Table5[[#This Row],[Column31325]]/Table5[[#This Row],[Column31332]]/Table5[[#This Row],[Column3134]]</f>
        <v>2.8351884615384608</v>
      </c>
      <c r="AV88" s="282"/>
      <c r="AW88" s="2" t="str">
        <f>IF(Table5[[#This Row],[Column15]]&lt;0,"A","B")</f>
        <v>A</v>
      </c>
      <c r="AX88" s="2">
        <f>VLOOKUP(Table5[[#This Row],[Column29]],'Old Version, Power Supplies'!AA$195:AC$212,2,FALSE)</f>
        <v>12.5</v>
      </c>
      <c r="AY88" s="279">
        <f>ABS(Table5[[#This Row],[Column3123]]/Table5[[#This Row],[Column314]])</f>
        <v>2.1929824561403506</v>
      </c>
      <c r="AZ88" s="2">
        <f>VLOOKUP(Table5[[#This Row],[Column29]],'Old Version, Power Supplies'!AA$195:AC$212,3,FALSE)</f>
        <v>120</v>
      </c>
      <c r="BA88" s="279">
        <f>ABS(Table5[[#This Row],[Column31223]]/Table5[[#This Row],[Column313]])</f>
        <v>1.1952191235059759</v>
      </c>
      <c r="BB88" s="279" t="s">
        <v>423</v>
      </c>
    </row>
    <row r="89" spans="1:54" x14ac:dyDescent="0.25">
      <c r="A89" s="367">
        <v>84</v>
      </c>
      <c r="B89" s="484">
        <v>108</v>
      </c>
      <c r="C89" s="368" t="s">
        <v>418</v>
      </c>
      <c r="D89" s="368" t="s">
        <v>186</v>
      </c>
      <c r="E89" s="368">
        <v>86.052999999999997</v>
      </c>
      <c r="F89" s="368">
        <v>0.16</v>
      </c>
      <c r="G89" s="369">
        <v>41.997</v>
      </c>
      <c r="H89" s="368">
        <v>0.2145</v>
      </c>
      <c r="I89" s="368">
        <v>4.2999999999999997E-2</v>
      </c>
      <c r="J89" s="368">
        <v>-17.59</v>
      </c>
      <c r="K89" s="368">
        <v>-0.52100000000000002</v>
      </c>
      <c r="L89" s="368">
        <v>-0.61199999999999999</v>
      </c>
      <c r="M89" s="368">
        <v>0</v>
      </c>
      <c r="N89" s="368">
        <v>9.1</v>
      </c>
      <c r="O89" s="368">
        <v>3.1960000000000002</v>
      </c>
      <c r="P89" s="368">
        <v>3.5</v>
      </c>
      <c r="Q89" s="368">
        <v>61.5</v>
      </c>
      <c r="R89" s="370">
        <v>2.66</v>
      </c>
      <c r="S89" s="368">
        <f>ABS(H89)</f>
        <v>0.2145</v>
      </c>
      <c r="T89" s="368">
        <f>ABS(I89)</f>
        <v>4.2999999999999997E-2</v>
      </c>
      <c r="U89" s="368">
        <f>ABS(J89)</f>
        <v>17.59</v>
      </c>
      <c r="V89" s="368">
        <f>ABS(K89)</f>
        <v>0.52100000000000002</v>
      </c>
      <c r="W89" s="368">
        <f>ABS(L89)</f>
        <v>0.61199999999999999</v>
      </c>
      <c r="X89" s="368">
        <f>ABS(M89)</f>
        <v>0</v>
      </c>
      <c r="Y89" s="368">
        <f>ABS(N89)</f>
        <v>9.1</v>
      </c>
      <c r="Z89" s="368">
        <f>ABS(O89)</f>
        <v>3.1960000000000002</v>
      </c>
      <c r="AA89" s="368">
        <f>ABS(P89)</f>
        <v>3.5</v>
      </c>
      <c r="AB89" s="368">
        <f>ABS(Q89)</f>
        <v>61.5</v>
      </c>
      <c r="AC89" s="371">
        <f>ABS(R89)</f>
        <v>2.66</v>
      </c>
      <c r="AD89" s="345" t="s">
        <v>418</v>
      </c>
      <c r="AE89" s="335" t="s">
        <v>153</v>
      </c>
      <c r="AF89" s="335"/>
      <c r="AG89" s="341" t="s">
        <v>415</v>
      </c>
      <c r="AH89" s="353" t="s">
        <v>416</v>
      </c>
      <c r="AI89" s="284">
        <f>Table5[[#This Row],[Column26]]</f>
        <v>3.5</v>
      </c>
      <c r="AJ89" s="282">
        <f>Table5[[#This Row],[Column27]]</f>
        <v>61.5</v>
      </c>
      <c r="AK89" s="282">
        <v>6</v>
      </c>
      <c r="AL89" s="282">
        <v>150</v>
      </c>
      <c r="AM89" s="282">
        <f>Table5[[#This Row],[Column314]]*Table5[[#This Row],[Column313]]</f>
        <v>215.25</v>
      </c>
      <c r="AN89" s="344">
        <v>1</v>
      </c>
      <c r="AO89" s="282">
        <v>208</v>
      </c>
      <c r="AP89" s="282">
        <f>Table5[[#This Row],[Column3133]]/Table5[[#This Row],[Column3134]]/Table5[[#This Row],[Column31332]]</f>
        <v>1.0348557692307692</v>
      </c>
      <c r="AQ89" s="282">
        <v>5</v>
      </c>
      <c r="AR89">
        <v>60.006</v>
      </c>
      <c r="AS89">
        <v>3.681</v>
      </c>
      <c r="AT89" s="282">
        <f>Table5[[#This Row],[Column31323]]*Table5[[#This Row],[Column31324]]</f>
        <v>220.88208600000002</v>
      </c>
      <c r="AU89" s="282">
        <f>Table5[[#This Row],[Column31325]]/Table5[[#This Row],[Column31332]]/Table5[[#This Row],[Column3134]]</f>
        <v>1.0619331057692309</v>
      </c>
      <c r="AV89" s="282">
        <v>9</v>
      </c>
      <c r="AW89" s="2" t="str">
        <f>IF(Table5[[#This Row],[Column15]]&lt;0,"A","B")</f>
        <v>B</v>
      </c>
      <c r="AX89" s="2">
        <f>VLOOKUP(Table5[[#This Row],[Column29]],'Old Version, Power Supplies'!AA$195:AC$212,2,FALSE)</f>
        <v>8</v>
      </c>
      <c r="AY89" s="279">
        <f>ABS(Table5[[#This Row],[Column3123]]/Table5[[#This Row],[Column314]])</f>
        <v>2.2857142857142856</v>
      </c>
      <c r="AZ89" s="2">
        <f>VLOOKUP(Table5[[#This Row],[Column29]],'Old Version, Power Supplies'!AA$195:AC$212,3,FALSE)</f>
        <v>90</v>
      </c>
      <c r="BA89" s="279">
        <f>ABS(Table5[[#This Row],[Column31223]]/Table5[[#This Row],[Column313]])</f>
        <v>1.4634146341463414</v>
      </c>
      <c r="BB89" s="279" t="s">
        <v>419</v>
      </c>
    </row>
    <row r="90" spans="1:54" x14ac:dyDescent="0.25">
      <c r="A90" s="367">
        <v>85</v>
      </c>
      <c r="B90" s="367">
        <v>107</v>
      </c>
      <c r="C90" s="368" t="s">
        <v>414</v>
      </c>
      <c r="D90" s="368" t="s">
        <v>180</v>
      </c>
      <c r="E90" s="368">
        <v>87.361000000000004</v>
      </c>
      <c r="F90" s="368">
        <v>0.16</v>
      </c>
      <c r="G90" s="369">
        <v>41.997</v>
      </c>
      <c r="H90" s="368">
        <v>-0.37180000000000002</v>
      </c>
      <c r="I90" s="368">
        <v>-7.3300000000000004E-2</v>
      </c>
      <c r="J90" s="368">
        <v>30.023</v>
      </c>
      <c r="K90" s="368">
        <v>0.30599999999999999</v>
      </c>
      <c r="L90" s="368">
        <v>1.0409999999999999</v>
      </c>
      <c r="M90" s="368">
        <v>0</v>
      </c>
      <c r="N90" s="368">
        <v>23</v>
      </c>
      <c r="O90" s="368">
        <v>-5.5410000000000004</v>
      </c>
      <c r="P90" s="368">
        <v>-7.4</v>
      </c>
      <c r="Q90" s="368">
        <v>-106.6</v>
      </c>
      <c r="R90" s="370">
        <v>-4.6100000000000003</v>
      </c>
      <c r="S90" s="368">
        <f>ABS(H90)</f>
        <v>0.37180000000000002</v>
      </c>
      <c r="T90" s="368">
        <f>ABS(I90)</f>
        <v>7.3300000000000004E-2</v>
      </c>
      <c r="U90" s="368">
        <f>ABS(J90)</f>
        <v>30.023</v>
      </c>
      <c r="V90" s="368">
        <f>ABS(K90)</f>
        <v>0.30599999999999999</v>
      </c>
      <c r="W90" s="368">
        <f>ABS(L90)</f>
        <v>1.0409999999999999</v>
      </c>
      <c r="X90" s="368">
        <f>ABS(M90)</f>
        <v>0</v>
      </c>
      <c r="Y90" s="368">
        <f>ABS(N90)</f>
        <v>23</v>
      </c>
      <c r="Z90" s="368">
        <f>ABS(O90)</f>
        <v>5.5410000000000004</v>
      </c>
      <c r="AA90" s="368">
        <f>ABS(P90)</f>
        <v>7.4</v>
      </c>
      <c r="AB90" s="368">
        <f>ABS(Q90)</f>
        <v>106.6</v>
      </c>
      <c r="AC90" s="371">
        <f>ABS(R90)</f>
        <v>4.6100000000000003</v>
      </c>
      <c r="AD90" s="345" t="s">
        <v>414</v>
      </c>
      <c r="AE90" s="335" t="s">
        <v>189</v>
      </c>
      <c r="AF90" s="335"/>
      <c r="AG90" s="341" t="s">
        <v>415</v>
      </c>
      <c r="AH90" s="353" t="s">
        <v>416</v>
      </c>
      <c r="AI90" s="284">
        <f>Table5[[#This Row],[Column26]]</f>
        <v>7.4</v>
      </c>
      <c r="AJ90" s="282">
        <f>Table5[[#This Row],[Column27]]</f>
        <v>106.6</v>
      </c>
      <c r="AK90" s="282">
        <v>2</v>
      </c>
      <c r="AL90" s="282">
        <v>150</v>
      </c>
      <c r="AM90" s="282">
        <f>Table5[[#This Row],[Column314]]*Table5[[#This Row],[Column313]]</f>
        <v>788.84</v>
      </c>
      <c r="AN90" s="344">
        <v>1</v>
      </c>
      <c r="AO90" s="282">
        <v>208</v>
      </c>
      <c r="AP90" s="282">
        <f>Table5[[#This Row],[Column3133]]/Table5[[#This Row],[Column3134]]/Table5[[#This Row],[Column31332]]</f>
        <v>3.7925</v>
      </c>
      <c r="AQ90" s="282"/>
      <c r="AR90">
        <v>100.35</v>
      </c>
      <c r="AS90">
        <v>7.67</v>
      </c>
      <c r="AT90" s="282">
        <f>Table5[[#This Row],[Column31323]]*Table5[[#This Row],[Column31324]]</f>
        <v>769.68449999999996</v>
      </c>
      <c r="AU90" s="282">
        <f>Table5[[#This Row],[Column31325]]/Table5[[#This Row],[Column31332]]/Table5[[#This Row],[Column3134]]</f>
        <v>3.7004062499999999</v>
      </c>
      <c r="AV90" s="282"/>
      <c r="AW90" s="2" t="str">
        <f>IF(Table5[[#This Row],[Column15]]&lt;0,"A","B")</f>
        <v>A</v>
      </c>
      <c r="AX90" s="2">
        <f>VLOOKUP(Table5[[#This Row],[Column29]],'Old Version, Power Supplies'!AA$195:AC$212,2,FALSE)</f>
        <v>12.5</v>
      </c>
      <c r="AY90" s="279">
        <f>ABS(Table5[[#This Row],[Column3123]]/Table5[[#This Row],[Column314]])</f>
        <v>1.689189189189189</v>
      </c>
      <c r="AZ90" s="2">
        <f>VLOOKUP(Table5[[#This Row],[Column29]],'Old Version, Power Supplies'!AA$195:AC$212,3,FALSE)</f>
        <v>120</v>
      </c>
      <c r="BA90" s="279">
        <f>ABS(Table5[[#This Row],[Column31223]]/Table5[[#This Row],[Column313]])</f>
        <v>1.125703564727955</v>
      </c>
      <c r="BB90" s="279" t="s">
        <v>417</v>
      </c>
    </row>
    <row r="91" spans="1:54" x14ac:dyDescent="0.25">
      <c r="A91" s="367">
        <v>86</v>
      </c>
      <c r="B91" s="367">
        <v>115</v>
      </c>
      <c r="C91" s="368" t="s">
        <v>438</v>
      </c>
      <c r="D91" s="368" t="s">
        <v>104</v>
      </c>
      <c r="E91" s="368">
        <v>89.483000000000004</v>
      </c>
      <c r="F91" s="368">
        <v>0.1</v>
      </c>
      <c r="G91" s="369">
        <v>41.997</v>
      </c>
      <c r="H91" s="368">
        <v>-4.0300000000000002E-2</v>
      </c>
      <c r="I91" s="368">
        <v>-5.1000000000000004E-3</v>
      </c>
      <c r="J91" s="368">
        <v>0</v>
      </c>
      <c r="K91" s="368">
        <v>0</v>
      </c>
      <c r="L91" s="368">
        <v>0</v>
      </c>
      <c r="M91" s="368">
        <v>0</v>
      </c>
      <c r="N91" s="368">
        <v>230</v>
      </c>
      <c r="O91" s="368">
        <v>-0.61399999999999999</v>
      </c>
      <c r="P91" s="368">
        <v>-1.4</v>
      </c>
      <c r="Q91" s="368">
        <v>-1.8</v>
      </c>
      <c r="R91" s="370">
        <v>-0.34</v>
      </c>
      <c r="S91" s="368">
        <f>ABS(H91)</f>
        <v>4.0300000000000002E-2</v>
      </c>
      <c r="T91" s="368">
        <f>ABS(I91)</f>
        <v>5.1000000000000004E-3</v>
      </c>
      <c r="U91" s="368">
        <f>ABS(J91)</f>
        <v>0</v>
      </c>
      <c r="V91" s="368">
        <f>ABS(K91)</f>
        <v>0</v>
      </c>
      <c r="W91" s="368">
        <f>ABS(L91)</f>
        <v>0</v>
      </c>
      <c r="X91" s="368">
        <f>ABS(M91)</f>
        <v>0</v>
      </c>
      <c r="Y91" s="368">
        <f>ABS(N91)</f>
        <v>230</v>
      </c>
      <c r="Z91" s="368">
        <f>ABS(O91)</f>
        <v>0.61399999999999999</v>
      </c>
      <c r="AA91" s="368">
        <f>ABS(P91)</f>
        <v>1.4</v>
      </c>
      <c r="AB91" s="368">
        <f>ABS(Q91)</f>
        <v>1.8</v>
      </c>
      <c r="AC91" s="371">
        <f>ABS(R91)</f>
        <v>0.34</v>
      </c>
      <c r="AD91" s="345" t="s">
        <v>438</v>
      </c>
      <c r="AE91" s="335" t="s">
        <v>212</v>
      </c>
      <c r="AF91" s="335"/>
      <c r="AG91" s="353" t="s">
        <v>439</v>
      </c>
      <c r="AH91" s="353" t="s">
        <v>440</v>
      </c>
      <c r="AI91" s="284">
        <f>Table5[[#This Row],[Column26]]</f>
        <v>1.4</v>
      </c>
      <c r="AJ91" s="284">
        <f>Table5[[#This Row],[Column27]]</f>
        <v>1.8</v>
      </c>
      <c r="AK91" s="282">
        <v>12</v>
      </c>
      <c r="AL91" s="284">
        <v>25</v>
      </c>
      <c r="AM91" s="284">
        <f>Table5[[#This Row],[Column314]]*Table5[[#This Row],[Column313]]</f>
        <v>2.52</v>
      </c>
      <c r="AN91" s="344">
        <v>1</v>
      </c>
      <c r="AO91" s="282">
        <v>120</v>
      </c>
      <c r="AP91" s="284">
        <f>Table5[[#This Row],[Column3133]]/Table5[[#This Row],[Column3134]]/Table5[[#This Row],[Column31332]]</f>
        <v>2.1000000000000001E-2</v>
      </c>
      <c r="AQ91" s="363"/>
      <c r="AR91" s="282"/>
      <c r="AS91" s="282"/>
      <c r="AT91" s="363">
        <f>Table5[[#This Row],[Column31323]]*Table5[[#This Row],[Column31324]]</f>
        <v>0</v>
      </c>
      <c r="AU91" s="363">
        <f>Table5[[#This Row],[Column31325]]/Table5[[#This Row],[Column31332]]/Table5[[#This Row],[Column3134]]</f>
        <v>0</v>
      </c>
      <c r="AV91" s="363">
        <v>0</v>
      </c>
      <c r="AW91" s="301" t="str">
        <f>IF(Table5[[#This Row],[Column15]]&lt;0,"A","B")</f>
        <v>A</v>
      </c>
      <c r="AX91" s="2">
        <f>VLOOKUP(Table5[[#This Row],[Column29]],'Old Version, Power Supplies'!AA$195:AC$212,2,FALSE)</f>
        <v>20</v>
      </c>
      <c r="AY91" s="279">
        <f>ABS(Table5[[#This Row],[Column3123]]/Table5[[#This Row],[Column314]])</f>
        <v>14.285714285714286</v>
      </c>
      <c r="AZ91" s="2">
        <f>VLOOKUP(Table5[[#This Row],[Column29]],'Old Version, Power Supplies'!AA$195:AC$212,3,FALSE)</f>
        <v>10</v>
      </c>
      <c r="BA91" s="279">
        <f>ABS(Table5[[#This Row],[Column31223]]/Table5[[#This Row],[Column313]])</f>
        <v>5.5555555555555554</v>
      </c>
      <c r="BB91" s="352" t="s">
        <v>441</v>
      </c>
    </row>
    <row r="92" spans="1:54" x14ac:dyDescent="0.25">
      <c r="A92" s="367">
        <v>87</v>
      </c>
      <c r="B92" s="484">
        <v>123</v>
      </c>
      <c r="C92" s="368" t="s">
        <v>463</v>
      </c>
      <c r="D92" s="368" t="s">
        <v>208</v>
      </c>
      <c r="E92" s="368">
        <v>80.625</v>
      </c>
      <c r="F92" s="368">
        <v>0.15</v>
      </c>
      <c r="G92" s="369">
        <v>41.997</v>
      </c>
      <c r="H92" s="368">
        <v>0</v>
      </c>
      <c r="I92" s="368">
        <v>0</v>
      </c>
      <c r="J92" s="368">
        <v>0</v>
      </c>
      <c r="K92" s="368">
        <v>0</v>
      </c>
      <c r="L92" s="368">
        <v>0</v>
      </c>
      <c r="M92" s="368">
        <v>0.72499999999999998</v>
      </c>
      <c r="N92" s="368">
        <v>34</v>
      </c>
      <c r="O92" s="368">
        <v>0.14699999999999999</v>
      </c>
      <c r="P92" s="368">
        <v>0.7</v>
      </c>
      <c r="Q92" s="368">
        <v>1.8</v>
      </c>
      <c r="R92" s="370">
        <v>0.38</v>
      </c>
      <c r="S92" s="368">
        <f>ABS(H92)</f>
        <v>0</v>
      </c>
      <c r="T92" s="368">
        <f>ABS(I92)</f>
        <v>0</v>
      </c>
      <c r="U92" s="368">
        <f>ABS(J92)</f>
        <v>0</v>
      </c>
      <c r="V92" s="368">
        <f>ABS(K92)</f>
        <v>0</v>
      </c>
      <c r="W92" s="368">
        <f>ABS(L92)</f>
        <v>0</v>
      </c>
      <c r="X92" s="368">
        <f>ABS(M92)</f>
        <v>0.72499999999999998</v>
      </c>
      <c r="Y92" s="368">
        <f>ABS(N92)</f>
        <v>34</v>
      </c>
      <c r="Z92" s="368">
        <f>ABS(O92)</f>
        <v>0.14699999999999999</v>
      </c>
      <c r="AA92" s="368">
        <f>ABS(P92)</f>
        <v>0.7</v>
      </c>
      <c r="AB92" s="368">
        <f>ABS(Q92)</f>
        <v>1.8</v>
      </c>
      <c r="AC92" s="371">
        <f>ABS(R92)</f>
        <v>0.38</v>
      </c>
      <c r="AD92" s="345" t="s">
        <v>463</v>
      </c>
      <c r="AE92" s="335" t="s">
        <v>212</v>
      </c>
      <c r="AF92" s="335"/>
      <c r="AG92" s="353" t="s">
        <v>458</v>
      </c>
      <c r="AH92" s="353" t="s">
        <v>459</v>
      </c>
      <c r="AI92" s="284">
        <f>Table5[[#This Row],[Column26]]</f>
        <v>0.7</v>
      </c>
      <c r="AJ92" s="284">
        <f>Table5[[#This Row],[Column27]]</f>
        <v>1.8</v>
      </c>
      <c r="AK92" s="282">
        <v>12</v>
      </c>
      <c r="AL92" s="284">
        <v>25</v>
      </c>
      <c r="AM92" s="284">
        <f>Table5[[#This Row],[Column314]]*Table5[[#This Row],[Column313]]</f>
        <v>1.26</v>
      </c>
      <c r="AN92" s="344">
        <v>1</v>
      </c>
      <c r="AO92" s="282">
        <v>120</v>
      </c>
      <c r="AP92" s="284">
        <f>Table5[[#This Row],[Column3133]]/Table5[[#This Row],[Column3134]]/Table5[[#This Row],[Column31332]]</f>
        <v>1.0500000000000001E-2</v>
      </c>
      <c r="AQ92" s="363"/>
      <c r="AR92" s="282">
        <v>1.911</v>
      </c>
      <c r="AS92" s="282">
        <v>0.77</v>
      </c>
      <c r="AT92" s="363">
        <f>Table5[[#This Row],[Column31323]]*Table5[[#This Row],[Column31324]]</f>
        <v>1.4714700000000001</v>
      </c>
      <c r="AU92" s="363">
        <f>Table5[[#This Row],[Column31325]]/Table5[[#This Row],[Column31332]]/Table5[[#This Row],[Column3134]]</f>
        <v>1.2262250000000001E-2</v>
      </c>
      <c r="AV92" s="363">
        <v>1</v>
      </c>
      <c r="AW92" s="301" t="str">
        <f>IF(Table5[[#This Row],[Column15]]&gt;0,"A","B")</f>
        <v>A</v>
      </c>
      <c r="AX92" s="2">
        <f>VLOOKUP(Table5[[#This Row],[Column29]],'Old Version, Power Supplies'!AA$195:AC$212,2,FALSE)</f>
        <v>20</v>
      </c>
      <c r="AY92" s="279">
        <f>ABS(Table5[[#This Row],[Column3123]]/Table5[[#This Row],[Column314]])</f>
        <v>28.571428571428573</v>
      </c>
      <c r="AZ92" s="2">
        <f>VLOOKUP(Table5[[#This Row],[Column29]],'Old Version, Power Supplies'!AA$195:AC$212,3,FALSE)</f>
        <v>10</v>
      </c>
      <c r="BA92" s="279">
        <f>ABS(Table5[[#This Row],[Column31223]]/Table5[[#This Row],[Column313]])</f>
        <v>5.5555555555555554</v>
      </c>
      <c r="BB92" s="279" t="s">
        <v>464</v>
      </c>
    </row>
    <row r="93" spans="1:54" x14ac:dyDescent="0.25">
      <c r="A93" s="367">
        <v>88</v>
      </c>
      <c r="B93" s="367">
        <v>122</v>
      </c>
      <c r="C93" s="368" t="s">
        <v>461</v>
      </c>
      <c r="D93" s="368" t="s">
        <v>208</v>
      </c>
      <c r="E93" s="368">
        <v>81.456000000000003</v>
      </c>
      <c r="F93" s="368">
        <v>0.15</v>
      </c>
      <c r="G93" s="369">
        <v>41.997</v>
      </c>
      <c r="H93" s="368">
        <v>0</v>
      </c>
      <c r="I93" s="368">
        <v>0</v>
      </c>
      <c r="J93" s="368">
        <v>0</v>
      </c>
      <c r="K93" s="368">
        <v>0</v>
      </c>
      <c r="L93" s="368">
        <v>0</v>
      </c>
      <c r="M93" s="368">
        <v>-2.294</v>
      </c>
      <c r="N93" s="368">
        <v>34</v>
      </c>
      <c r="O93" s="368">
        <v>-0.46500000000000002</v>
      </c>
      <c r="P93" s="368">
        <v>-2.1</v>
      </c>
      <c r="Q93" s="368">
        <v>-5.7</v>
      </c>
      <c r="R93" s="370">
        <v>-1.2</v>
      </c>
      <c r="S93" s="368">
        <f>ABS(H93)</f>
        <v>0</v>
      </c>
      <c r="T93" s="368">
        <f>ABS(I93)</f>
        <v>0</v>
      </c>
      <c r="U93" s="368">
        <f>ABS(J93)</f>
        <v>0</v>
      </c>
      <c r="V93" s="368">
        <f>ABS(K93)</f>
        <v>0</v>
      </c>
      <c r="W93" s="368">
        <f>ABS(L93)</f>
        <v>0</v>
      </c>
      <c r="X93" s="368">
        <f>ABS(M93)</f>
        <v>2.294</v>
      </c>
      <c r="Y93" s="368">
        <f>ABS(N93)</f>
        <v>34</v>
      </c>
      <c r="Z93" s="368">
        <f>ABS(O93)</f>
        <v>0.46500000000000002</v>
      </c>
      <c r="AA93" s="368">
        <f>ABS(P93)</f>
        <v>2.1</v>
      </c>
      <c r="AB93" s="368">
        <f>ABS(Q93)</f>
        <v>5.7</v>
      </c>
      <c r="AC93" s="371">
        <f>ABS(R93)</f>
        <v>1.2</v>
      </c>
      <c r="AD93" s="345" t="s">
        <v>461</v>
      </c>
      <c r="AE93" s="335" t="s">
        <v>212</v>
      </c>
      <c r="AF93" s="335"/>
      <c r="AG93" s="353" t="s">
        <v>458</v>
      </c>
      <c r="AH93" s="353" t="s">
        <v>459</v>
      </c>
      <c r="AI93" s="284">
        <f>Table5[[#This Row],[Column26]]</f>
        <v>2.1</v>
      </c>
      <c r="AJ93" s="284">
        <f>Table5[[#This Row],[Column27]]</f>
        <v>5.7</v>
      </c>
      <c r="AK93" s="282">
        <v>12</v>
      </c>
      <c r="AL93" s="284">
        <v>25</v>
      </c>
      <c r="AM93" s="284">
        <f>Table5[[#This Row],[Column314]]*Table5[[#This Row],[Column313]]</f>
        <v>11.97</v>
      </c>
      <c r="AN93" s="344">
        <v>1</v>
      </c>
      <c r="AO93" s="282">
        <v>120</v>
      </c>
      <c r="AP93" s="284">
        <f>Table5[[#This Row],[Column3133]]/Table5[[#This Row],[Column3134]]/Table5[[#This Row],[Column31332]]</f>
        <v>9.9750000000000005E-2</v>
      </c>
      <c r="AQ93" s="363"/>
      <c r="AR93" s="282">
        <v>5.7869999999999999</v>
      </c>
      <c r="AS93" s="282">
        <v>2.42</v>
      </c>
      <c r="AT93" s="363">
        <f>Table5[[#This Row],[Column31323]]*Table5[[#This Row],[Column31324]]</f>
        <v>14.004539999999999</v>
      </c>
      <c r="AU93" s="363">
        <f>Table5[[#This Row],[Column31325]]/Table5[[#This Row],[Column31332]]/Table5[[#This Row],[Column3134]]</f>
        <v>0.11670449999999999</v>
      </c>
      <c r="AV93" s="363"/>
      <c r="AW93" s="301" t="str">
        <f>IF(Table5[[#This Row],[Column15]]&gt;0,"A","B")</f>
        <v>B</v>
      </c>
      <c r="AX93" s="2">
        <f>VLOOKUP(Table5[[#This Row],[Column29]],'Old Version, Power Supplies'!AA$195:AC$212,2,FALSE)</f>
        <v>20</v>
      </c>
      <c r="AY93" s="279">
        <f>ABS(Table5[[#This Row],[Column3123]]/Table5[[#This Row],[Column314]])</f>
        <v>9.5238095238095237</v>
      </c>
      <c r="AZ93" s="2">
        <f>VLOOKUP(Table5[[#This Row],[Column29]],'Old Version, Power Supplies'!AA$195:AC$212,3,FALSE)</f>
        <v>10</v>
      </c>
      <c r="BA93" s="279">
        <f>ABS(Table5[[#This Row],[Column31223]]/Table5[[#This Row],[Column313]])</f>
        <v>1.7543859649122806</v>
      </c>
      <c r="BB93" s="279" t="s">
        <v>462</v>
      </c>
    </row>
    <row r="94" spans="1:54" x14ac:dyDescent="0.25">
      <c r="A94" s="367">
        <v>89</v>
      </c>
      <c r="B94" s="367">
        <v>121</v>
      </c>
      <c r="C94" s="368" t="s">
        <v>457</v>
      </c>
      <c r="D94" s="368" t="s">
        <v>208</v>
      </c>
      <c r="E94" s="368">
        <v>82.14</v>
      </c>
      <c r="F94" s="368">
        <v>0.15</v>
      </c>
      <c r="G94" s="369">
        <v>41.997</v>
      </c>
      <c r="H94" s="368">
        <v>0</v>
      </c>
      <c r="I94" s="368">
        <v>0</v>
      </c>
      <c r="J94" s="368">
        <v>0</v>
      </c>
      <c r="K94" s="368">
        <v>0</v>
      </c>
      <c r="L94" s="368">
        <v>0</v>
      </c>
      <c r="M94" s="368">
        <v>0.83499999999999996</v>
      </c>
      <c r="N94" s="368">
        <v>34</v>
      </c>
      <c r="O94" s="368">
        <v>0.16900000000000001</v>
      </c>
      <c r="P94" s="368">
        <v>0.8</v>
      </c>
      <c r="Q94" s="368">
        <v>2.1</v>
      </c>
      <c r="R94" s="370">
        <v>0.44</v>
      </c>
      <c r="S94" s="368">
        <f>ABS(H94)</f>
        <v>0</v>
      </c>
      <c r="T94" s="368">
        <f>ABS(I94)</f>
        <v>0</v>
      </c>
      <c r="U94" s="368">
        <f>ABS(J94)</f>
        <v>0</v>
      </c>
      <c r="V94" s="368">
        <f>ABS(K94)</f>
        <v>0</v>
      </c>
      <c r="W94" s="368">
        <f>ABS(L94)</f>
        <v>0</v>
      </c>
      <c r="X94" s="368">
        <f>ABS(M94)</f>
        <v>0.83499999999999996</v>
      </c>
      <c r="Y94" s="368">
        <f>ABS(N94)</f>
        <v>34</v>
      </c>
      <c r="Z94" s="368">
        <f>ABS(O94)</f>
        <v>0.16900000000000001</v>
      </c>
      <c r="AA94" s="368">
        <f>ABS(P94)</f>
        <v>0.8</v>
      </c>
      <c r="AB94" s="368">
        <f>ABS(Q94)</f>
        <v>2.1</v>
      </c>
      <c r="AC94" s="371">
        <f>ABS(R94)</f>
        <v>0.44</v>
      </c>
      <c r="AD94" s="345" t="s">
        <v>457</v>
      </c>
      <c r="AE94" s="335" t="s">
        <v>212</v>
      </c>
      <c r="AF94" s="335"/>
      <c r="AG94" s="353" t="s">
        <v>458</v>
      </c>
      <c r="AH94" s="353" t="s">
        <v>459</v>
      </c>
      <c r="AI94" s="284">
        <f>Table5[[#This Row],[Column26]]</f>
        <v>0.8</v>
      </c>
      <c r="AJ94" s="284">
        <f>Table5[[#This Row],[Column27]]</f>
        <v>2.1</v>
      </c>
      <c r="AK94" s="282">
        <v>12</v>
      </c>
      <c r="AL94" s="284">
        <v>25</v>
      </c>
      <c r="AM94" s="284">
        <f>Table5[[#This Row],[Column314]]*Table5[[#This Row],[Column313]]</f>
        <v>1.6800000000000002</v>
      </c>
      <c r="AN94" s="344">
        <v>1</v>
      </c>
      <c r="AO94" s="282">
        <v>120</v>
      </c>
      <c r="AP94" s="284">
        <f>Table5[[#This Row],[Column3133]]/Table5[[#This Row],[Column3134]]/Table5[[#This Row],[Column31332]]</f>
        <v>1.4000000000000002E-2</v>
      </c>
      <c r="AQ94" s="363">
        <v>1</v>
      </c>
      <c r="AR94" s="282">
        <v>2.1019999999999999</v>
      </c>
      <c r="AS94" s="282">
        <v>0.84199999999999997</v>
      </c>
      <c r="AT94" s="363">
        <f>Table5[[#This Row],[Column31323]]*Table5[[#This Row],[Column31324]]</f>
        <v>1.7698839999999998</v>
      </c>
      <c r="AU94" s="363">
        <f>Table5[[#This Row],[Column31325]]/Table5[[#This Row],[Column31332]]/Table5[[#This Row],[Column3134]]</f>
        <v>1.4749033333333331E-2</v>
      </c>
      <c r="AV94" s="363"/>
      <c r="AW94" s="301" t="str">
        <f>IF(Table5[[#This Row],[Column15]]&gt;0,"A","B")</f>
        <v>A</v>
      </c>
      <c r="AX94" s="2">
        <f>VLOOKUP(Table5[[#This Row],[Column29]],'Old Version, Power Supplies'!AA$195:AC$212,2,FALSE)</f>
        <v>20</v>
      </c>
      <c r="AY94" s="279">
        <f>ABS(Table5[[#This Row],[Column3123]]/Table5[[#This Row],[Column314]])</f>
        <v>25</v>
      </c>
      <c r="AZ94" s="2">
        <f>VLOOKUP(Table5[[#This Row],[Column29]],'Old Version, Power Supplies'!AA$195:AC$212,3,FALSE)</f>
        <v>10</v>
      </c>
      <c r="BA94" s="279">
        <f>ABS(Table5[[#This Row],[Column31223]]/Table5[[#This Row],[Column313]])</f>
        <v>4.7619047619047619</v>
      </c>
      <c r="BB94" s="279" t="s">
        <v>460</v>
      </c>
    </row>
    <row r="95" spans="1:54" x14ac:dyDescent="0.25">
      <c r="A95" s="367">
        <v>90</v>
      </c>
      <c r="B95" s="484">
        <v>120</v>
      </c>
      <c r="C95" s="368" t="s">
        <v>455</v>
      </c>
      <c r="D95" s="368" t="s">
        <v>208</v>
      </c>
      <c r="E95" s="368">
        <v>82.843000000000004</v>
      </c>
      <c r="F95" s="368">
        <v>0.15</v>
      </c>
      <c r="G95" s="369">
        <v>41.997</v>
      </c>
      <c r="H95" s="368">
        <v>0</v>
      </c>
      <c r="I95" s="368">
        <v>0</v>
      </c>
      <c r="J95" s="368">
        <v>0</v>
      </c>
      <c r="K95" s="368">
        <v>0</v>
      </c>
      <c r="L95" s="368">
        <v>0</v>
      </c>
      <c r="M95" s="368">
        <v>-2.6240000000000001</v>
      </c>
      <c r="N95" s="368">
        <v>34</v>
      </c>
      <c r="O95" s="368">
        <v>-0.53200000000000003</v>
      </c>
      <c r="P95" s="368">
        <v>-2.4</v>
      </c>
      <c r="Q95" s="368">
        <v>-6.6</v>
      </c>
      <c r="R95" s="370">
        <v>-1.37</v>
      </c>
      <c r="S95" s="368">
        <f>ABS(H95)</f>
        <v>0</v>
      </c>
      <c r="T95" s="368">
        <f>ABS(I95)</f>
        <v>0</v>
      </c>
      <c r="U95" s="368">
        <f>ABS(J95)</f>
        <v>0</v>
      </c>
      <c r="V95" s="368">
        <f>ABS(K95)</f>
        <v>0</v>
      </c>
      <c r="W95" s="368">
        <f>ABS(L95)</f>
        <v>0</v>
      </c>
      <c r="X95" s="368">
        <f>ABS(M95)</f>
        <v>2.6240000000000001</v>
      </c>
      <c r="Y95" s="368">
        <f>ABS(N95)</f>
        <v>34</v>
      </c>
      <c r="Z95" s="368">
        <f>ABS(O95)</f>
        <v>0.53200000000000003</v>
      </c>
      <c r="AA95" s="368">
        <f>ABS(P95)</f>
        <v>2.4</v>
      </c>
      <c r="AB95" s="368">
        <f>ABS(Q95)</f>
        <v>6.6</v>
      </c>
      <c r="AC95" s="371">
        <f>ABS(R95)</f>
        <v>1.37</v>
      </c>
      <c r="AD95" s="345" t="s">
        <v>455</v>
      </c>
      <c r="AE95" s="335" t="s">
        <v>212</v>
      </c>
      <c r="AF95" s="335"/>
      <c r="AG95" s="353" t="s">
        <v>421</v>
      </c>
      <c r="AH95" s="353" t="s">
        <v>453</v>
      </c>
      <c r="AI95" s="284">
        <f>Table5[[#This Row],[Column26]]</f>
        <v>2.4</v>
      </c>
      <c r="AJ95" s="284">
        <f>Table5[[#This Row],[Column27]]</f>
        <v>6.6</v>
      </c>
      <c r="AK95" s="282">
        <v>12</v>
      </c>
      <c r="AL95" s="284">
        <v>25</v>
      </c>
      <c r="AM95" s="284">
        <f>Table5[[#This Row],[Column314]]*Table5[[#This Row],[Column313]]</f>
        <v>15.839999999999998</v>
      </c>
      <c r="AN95" s="344">
        <v>1</v>
      </c>
      <c r="AO95" s="282">
        <v>120</v>
      </c>
      <c r="AP95" s="284">
        <f>Table5[[#This Row],[Column3133]]/Table5[[#This Row],[Column3134]]/Table5[[#This Row],[Column31332]]</f>
        <v>0.13199999999999998</v>
      </c>
      <c r="AQ95" s="363"/>
      <c r="AR95" s="282">
        <v>6.9429999999999996</v>
      </c>
      <c r="AS95" s="282">
        <v>2.9420000000000002</v>
      </c>
      <c r="AT95" s="363">
        <f>Table5[[#This Row],[Column31323]]*Table5[[#This Row],[Column31324]]</f>
        <v>20.426306</v>
      </c>
      <c r="AU95" s="363">
        <f>Table5[[#This Row],[Column31325]]/Table5[[#This Row],[Column31332]]/Table5[[#This Row],[Column3134]]</f>
        <v>0.17021921666666667</v>
      </c>
      <c r="AV95" s="363">
        <v>0.3</v>
      </c>
      <c r="AW95" s="301" t="str">
        <f>IF(Table5[[#This Row],[Column15]]&gt;0,"A","B")</f>
        <v>B</v>
      </c>
      <c r="AX95" s="2">
        <f>VLOOKUP(Table5[[#This Row],[Column29]],'Old Version, Power Supplies'!AA$195:AC$212,2,FALSE)</f>
        <v>20</v>
      </c>
      <c r="AY95" s="279">
        <f>ABS(Table5[[#This Row],[Column3123]]/Table5[[#This Row],[Column314]])</f>
        <v>8.3333333333333339</v>
      </c>
      <c r="AZ95" s="2">
        <f>VLOOKUP(Table5[[#This Row],[Column29]],'Old Version, Power Supplies'!AA$195:AC$212,3,FALSE)</f>
        <v>10</v>
      </c>
      <c r="BA95" s="279">
        <f>ABS(Table5[[#This Row],[Column31223]]/Table5[[#This Row],[Column313]])</f>
        <v>1.5151515151515151</v>
      </c>
      <c r="BB95" s="279" t="s">
        <v>456</v>
      </c>
    </row>
    <row r="96" spans="1:54" x14ac:dyDescent="0.25">
      <c r="A96" s="367">
        <v>91</v>
      </c>
      <c r="B96" s="367">
        <v>119</v>
      </c>
      <c r="C96" s="368" t="s">
        <v>452</v>
      </c>
      <c r="D96" s="368" t="s">
        <v>208</v>
      </c>
      <c r="E96" s="368">
        <v>84.17</v>
      </c>
      <c r="F96" s="368">
        <v>0.15</v>
      </c>
      <c r="G96" s="369">
        <v>41.997</v>
      </c>
      <c r="H96" s="368">
        <v>0</v>
      </c>
      <c r="I96" s="368">
        <v>0</v>
      </c>
      <c r="J96" s="368">
        <v>0</v>
      </c>
      <c r="K96" s="368">
        <v>0</v>
      </c>
      <c r="L96" s="368">
        <v>0</v>
      </c>
      <c r="M96" s="368">
        <v>-2.5720000000000001</v>
      </c>
      <c r="N96" s="368">
        <v>34</v>
      </c>
      <c r="O96" s="368">
        <v>-0.52200000000000002</v>
      </c>
      <c r="P96" s="368">
        <v>-2.4</v>
      </c>
      <c r="Q96" s="368">
        <v>-6.4</v>
      </c>
      <c r="R96" s="370">
        <v>-1.34</v>
      </c>
      <c r="S96" s="368">
        <f>ABS(H96)</f>
        <v>0</v>
      </c>
      <c r="T96" s="368">
        <f>ABS(I96)</f>
        <v>0</v>
      </c>
      <c r="U96" s="368">
        <f>ABS(J96)</f>
        <v>0</v>
      </c>
      <c r="V96" s="368">
        <f>ABS(K96)</f>
        <v>0</v>
      </c>
      <c r="W96" s="368">
        <f>ABS(L96)</f>
        <v>0</v>
      </c>
      <c r="X96" s="368">
        <f>ABS(M96)</f>
        <v>2.5720000000000001</v>
      </c>
      <c r="Y96" s="368">
        <f>ABS(N96)</f>
        <v>34</v>
      </c>
      <c r="Z96" s="368">
        <f>ABS(O96)</f>
        <v>0.52200000000000002</v>
      </c>
      <c r="AA96" s="368">
        <f>ABS(P96)</f>
        <v>2.4</v>
      </c>
      <c r="AB96" s="368">
        <f>ABS(Q96)</f>
        <v>6.4</v>
      </c>
      <c r="AC96" s="371">
        <f>ABS(R96)</f>
        <v>1.34</v>
      </c>
      <c r="AD96" s="345" t="s">
        <v>452</v>
      </c>
      <c r="AE96" s="335" t="s">
        <v>212</v>
      </c>
      <c r="AF96" s="335"/>
      <c r="AG96" s="353" t="s">
        <v>421</v>
      </c>
      <c r="AH96" s="353" t="s">
        <v>453</v>
      </c>
      <c r="AI96" s="284">
        <f>Table5[[#This Row],[Column26]]</f>
        <v>2.4</v>
      </c>
      <c r="AJ96" s="284">
        <f>Table5[[#This Row],[Column27]]</f>
        <v>6.4</v>
      </c>
      <c r="AK96" s="282">
        <v>12</v>
      </c>
      <c r="AL96" s="284">
        <v>25</v>
      </c>
      <c r="AM96" s="284">
        <f>Table5[[#This Row],[Column314]]*Table5[[#This Row],[Column313]]</f>
        <v>15.36</v>
      </c>
      <c r="AN96" s="344">
        <v>1</v>
      </c>
      <c r="AO96" s="282">
        <v>120</v>
      </c>
      <c r="AP96" s="284">
        <f>Table5[[#This Row],[Column3133]]/Table5[[#This Row],[Column3134]]/Table5[[#This Row],[Column31332]]</f>
        <v>0.128</v>
      </c>
      <c r="AQ96" s="363">
        <v>1</v>
      </c>
      <c r="AR96" s="282">
        <v>6.2</v>
      </c>
      <c r="AS96" s="282">
        <v>2.5569999999999999</v>
      </c>
      <c r="AT96" s="363">
        <f>Table5[[#This Row],[Column31323]]*Table5[[#This Row],[Column31324]]</f>
        <v>15.853400000000001</v>
      </c>
      <c r="AU96" s="363">
        <f>Table5[[#This Row],[Column31325]]/Table5[[#This Row],[Column31332]]/Table5[[#This Row],[Column3134]]</f>
        <v>0.13211166666666668</v>
      </c>
      <c r="AV96" s="363"/>
      <c r="AW96" s="301" t="str">
        <f>IF(Table5[[#This Row],[Column15]]&gt;0,"A","B")</f>
        <v>B</v>
      </c>
      <c r="AX96" s="2">
        <f>VLOOKUP(Table5[[#This Row],[Column29]],'Old Version, Power Supplies'!AA$195:AC$212,2,FALSE)</f>
        <v>20</v>
      </c>
      <c r="AY96" s="279">
        <f>ABS(Table5[[#This Row],[Column3123]]/Table5[[#This Row],[Column314]])</f>
        <v>8.3333333333333339</v>
      </c>
      <c r="AZ96" s="2">
        <f>VLOOKUP(Table5[[#This Row],[Column29]],'Old Version, Power Supplies'!AA$195:AC$212,3,FALSE)</f>
        <v>10</v>
      </c>
      <c r="BA96" s="279">
        <f>ABS(Table5[[#This Row],[Column31223]]/Table5[[#This Row],[Column313]])</f>
        <v>1.5625</v>
      </c>
      <c r="BB96" s="279" t="s">
        <v>454</v>
      </c>
    </row>
    <row r="97" spans="1:54" x14ac:dyDescent="0.25">
      <c r="A97" s="367">
        <v>92</v>
      </c>
      <c r="B97" s="367">
        <v>118</v>
      </c>
      <c r="C97" s="373" t="s">
        <v>449</v>
      </c>
      <c r="D97" s="373" t="s">
        <v>208</v>
      </c>
      <c r="E97" s="373">
        <v>84.873000000000005</v>
      </c>
      <c r="F97" s="373">
        <v>0.15</v>
      </c>
      <c r="G97" s="374">
        <v>41.997</v>
      </c>
      <c r="H97" s="373">
        <v>0</v>
      </c>
      <c r="I97" s="373">
        <v>0</v>
      </c>
      <c r="J97" s="373">
        <v>0</v>
      </c>
      <c r="K97" s="373">
        <v>0</v>
      </c>
      <c r="L97" s="373">
        <v>0</v>
      </c>
      <c r="M97" s="373">
        <v>0.20699999999999999</v>
      </c>
      <c r="N97" s="373">
        <v>34</v>
      </c>
      <c r="O97" s="373">
        <v>4.2000000000000003E-2</v>
      </c>
      <c r="P97" s="373">
        <v>0.2</v>
      </c>
      <c r="Q97" s="373">
        <v>0.5</v>
      </c>
      <c r="R97" s="375">
        <v>0.11</v>
      </c>
      <c r="S97" s="373">
        <f>ABS(H97)</f>
        <v>0</v>
      </c>
      <c r="T97" s="373">
        <f>ABS(I97)</f>
        <v>0</v>
      </c>
      <c r="U97" s="373">
        <f>ABS(J97)</f>
        <v>0</v>
      </c>
      <c r="V97" s="373">
        <f>ABS(K97)</f>
        <v>0</v>
      </c>
      <c r="W97" s="373">
        <f>ABS(L97)</f>
        <v>0</v>
      </c>
      <c r="X97" s="373">
        <f>ABS(M97)</f>
        <v>0.20699999999999999</v>
      </c>
      <c r="Y97" s="373">
        <f>ABS(N97)</f>
        <v>34</v>
      </c>
      <c r="Z97" s="373">
        <f>ABS(O97)</f>
        <v>4.2000000000000003E-2</v>
      </c>
      <c r="AA97" s="373">
        <f>ABS(P97)</f>
        <v>0.2</v>
      </c>
      <c r="AB97" s="373">
        <f>ABS(Q97)</f>
        <v>0.5</v>
      </c>
      <c r="AC97" s="345">
        <f>ABS(R97)</f>
        <v>0.11</v>
      </c>
      <c r="AD97" s="345" t="s">
        <v>449</v>
      </c>
      <c r="AE97" s="335" t="s">
        <v>128</v>
      </c>
      <c r="AF97" s="335" t="s">
        <v>450</v>
      </c>
      <c r="AG97" s="341" t="s">
        <v>402</v>
      </c>
      <c r="AH97" s="353" t="s">
        <v>403</v>
      </c>
      <c r="AI97" s="284">
        <f>Table5[[#This Row],[Column26]]</f>
        <v>0.2</v>
      </c>
      <c r="AJ97" s="284">
        <f>Table5[[#This Row],[Column27]]</f>
        <v>0.5</v>
      </c>
      <c r="AK97" s="282">
        <v>12</v>
      </c>
      <c r="AL97" s="284"/>
      <c r="AM97" s="284">
        <f>Table5[[#This Row],[Column314]]*Table5[[#This Row],[Column313]]</f>
        <v>0.1</v>
      </c>
      <c r="AN97" s="344">
        <v>1</v>
      </c>
      <c r="AO97" s="282">
        <v>120</v>
      </c>
      <c r="AP97" s="284">
        <f>Table5[[#This Row],[Column3133]]/Table5[[#This Row],[Column3134]]/Table5[[#This Row],[Column31332]]</f>
        <v>8.3333333333333339E-4</v>
      </c>
      <c r="AQ97" s="363">
        <v>1</v>
      </c>
      <c r="AR97" s="282">
        <v>-0.498</v>
      </c>
      <c r="AS97" s="282">
        <v>-0.255</v>
      </c>
      <c r="AT97" s="363">
        <f>Table5[[#This Row],[Column31323]]*Table5[[#This Row],[Column31324]]</f>
        <v>0.12698999999999999</v>
      </c>
      <c r="AU97" s="363">
        <f>Table5[[#This Row],[Column31325]]/Table5[[#This Row],[Column31332]]/Table5[[#This Row],[Column3134]]</f>
        <v>1.0582499999999999E-3</v>
      </c>
      <c r="AV97" s="363">
        <v>0</v>
      </c>
      <c r="AW97" s="301" t="str">
        <f>IF(Table5[[#This Row],[Column15]]&gt;0,"A","B")</f>
        <v>A</v>
      </c>
      <c r="AX97" s="2">
        <f>VLOOKUP(Table5[[#This Row],[Column29]],'Old Version, Power Supplies'!AA$195:AC$212,2,FALSE)</f>
        <v>8</v>
      </c>
      <c r="AY97" s="279">
        <f>ABS(Table5[[#This Row],[Column3123]]/Table5[[#This Row],[Column314]])</f>
        <v>40</v>
      </c>
      <c r="AZ97" s="2">
        <f>VLOOKUP(Table5[[#This Row],[Column29]],'Old Version, Power Supplies'!AA$195:AC$212,3,FALSE)</f>
        <v>3</v>
      </c>
      <c r="BA97" s="279">
        <f>ABS(Table5[[#This Row],[Column31223]]/Table5[[#This Row],[Column313]])</f>
        <v>6</v>
      </c>
      <c r="BB97" s="279" t="s">
        <v>451</v>
      </c>
    </row>
    <row r="98" spans="1:54" x14ac:dyDescent="0.25">
      <c r="A98" s="367">
        <v>93</v>
      </c>
      <c r="B98" s="484">
        <v>117</v>
      </c>
      <c r="C98" s="368" t="s">
        <v>446</v>
      </c>
      <c r="D98" s="368" t="s">
        <v>208</v>
      </c>
      <c r="E98" s="368">
        <v>85.558000000000007</v>
      </c>
      <c r="F98" s="368">
        <v>0.15</v>
      </c>
      <c r="G98" s="369">
        <v>41.997</v>
      </c>
      <c r="H98" s="368">
        <v>0</v>
      </c>
      <c r="I98" s="368">
        <v>0</v>
      </c>
      <c r="J98" s="368">
        <v>0</v>
      </c>
      <c r="K98" s="368">
        <v>0</v>
      </c>
      <c r="L98" s="368">
        <v>0</v>
      </c>
      <c r="M98" s="368">
        <v>0.39100000000000001</v>
      </c>
      <c r="N98" s="368">
        <v>34</v>
      </c>
      <c r="O98" s="368">
        <v>7.9000000000000001E-2</v>
      </c>
      <c r="P98" s="368">
        <v>0.4</v>
      </c>
      <c r="Q98" s="368">
        <v>1</v>
      </c>
      <c r="R98" s="370">
        <v>0.2</v>
      </c>
      <c r="S98" s="368">
        <f>ABS(H98)</f>
        <v>0</v>
      </c>
      <c r="T98" s="368">
        <f>ABS(I98)</f>
        <v>0</v>
      </c>
      <c r="U98" s="368">
        <f>ABS(J98)</f>
        <v>0</v>
      </c>
      <c r="V98" s="368">
        <f>ABS(K98)</f>
        <v>0</v>
      </c>
      <c r="W98" s="368">
        <f>ABS(L98)</f>
        <v>0</v>
      </c>
      <c r="X98" s="368">
        <f>ABS(M98)</f>
        <v>0.39100000000000001</v>
      </c>
      <c r="Y98" s="368">
        <f>ABS(N98)</f>
        <v>34</v>
      </c>
      <c r="Z98" s="368">
        <f>ABS(O98)</f>
        <v>7.9000000000000001E-2</v>
      </c>
      <c r="AA98" s="368">
        <f>ABS(P98)</f>
        <v>0.4</v>
      </c>
      <c r="AB98" s="368">
        <f>ABS(Q98)</f>
        <v>1</v>
      </c>
      <c r="AC98" s="371">
        <f>ABS(R98)</f>
        <v>0.2</v>
      </c>
      <c r="AD98" s="345" t="s">
        <v>446</v>
      </c>
      <c r="AE98" s="335" t="s">
        <v>128</v>
      </c>
      <c r="AF98" s="335" t="s">
        <v>447</v>
      </c>
      <c r="AG98" s="341" t="s">
        <v>402</v>
      </c>
      <c r="AH98" s="353" t="s">
        <v>403</v>
      </c>
      <c r="AI98" s="284">
        <f>Table5[[#This Row],[Column26]]</f>
        <v>0.4</v>
      </c>
      <c r="AJ98" s="284">
        <f>Table5[[#This Row],[Column27]]</f>
        <v>1</v>
      </c>
      <c r="AK98" s="282">
        <v>12</v>
      </c>
      <c r="AL98" s="284"/>
      <c r="AM98" s="284">
        <f>Table5[[#This Row],[Column314]]*Table5[[#This Row],[Column313]]</f>
        <v>0.4</v>
      </c>
      <c r="AN98" s="344">
        <v>1</v>
      </c>
      <c r="AO98" s="282">
        <v>120</v>
      </c>
      <c r="AP98" s="284">
        <f>Table5[[#This Row],[Column3133]]/Table5[[#This Row],[Column3134]]/Table5[[#This Row],[Column31332]]</f>
        <v>3.3333333333333335E-3</v>
      </c>
      <c r="AQ98" s="363"/>
      <c r="AR98" s="282">
        <v>-1.1000000000000001</v>
      </c>
      <c r="AS98" s="282">
        <v>-0.55000000000000004</v>
      </c>
      <c r="AT98" s="363">
        <f>Table5[[#This Row],[Column31323]]*Table5[[#This Row],[Column31324]]</f>
        <v>0.60500000000000009</v>
      </c>
      <c r="AU98" s="363">
        <f>Table5[[#This Row],[Column31325]]/Table5[[#This Row],[Column31332]]/Table5[[#This Row],[Column3134]]</f>
        <v>5.0416666666666674E-3</v>
      </c>
      <c r="AV98" s="363"/>
      <c r="AW98" s="301" t="str">
        <f>IF(Table5[[#This Row],[Column15]]&gt;0,"A","B")</f>
        <v>A</v>
      </c>
      <c r="AX98" s="2">
        <f>VLOOKUP(Table5[[#This Row],[Column29]],'Old Version, Power Supplies'!AA$195:AC$212,2,FALSE)</f>
        <v>8</v>
      </c>
      <c r="AY98" s="279">
        <f>ABS(Table5[[#This Row],[Column3123]]/Table5[[#This Row],[Column314]])</f>
        <v>20</v>
      </c>
      <c r="AZ98" s="2">
        <f>VLOOKUP(Table5[[#This Row],[Column29]],'Old Version, Power Supplies'!AA$195:AC$212,3,FALSE)</f>
        <v>3</v>
      </c>
      <c r="BA98" s="279">
        <f>ABS(Table5[[#This Row],[Column31223]]/Table5[[#This Row],[Column313]])</f>
        <v>3</v>
      </c>
      <c r="BB98" s="279" t="s">
        <v>448</v>
      </c>
    </row>
    <row r="99" spans="1:54" x14ac:dyDescent="0.25">
      <c r="A99" s="367">
        <v>94</v>
      </c>
      <c r="B99" s="367">
        <v>116</v>
      </c>
      <c r="C99" s="376" t="s">
        <v>442</v>
      </c>
      <c r="D99" s="376" t="s">
        <v>208</v>
      </c>
      <c r="E99" s="376">
        <v>86.272999999999996</v>
      </c>
      <c r="F99" s="376">
        <v>0.15</v>
      </c>
      <c r="G99" s="377">
        <v>41.997</v>
      </c>
      <c r="H99" s="376">
        <v>0</v>
      </c>
      <c r="I99" s="376">
        <v>0</v>
      </c>
      <c r="J99" s="376">
        <v>0</v>
      </c>
      <c r="K99" s="376">
        <v>0</v>
      </c>
      <c r="L99" s="376">
        <v>0</v>
      </c>
      <c r="M99" s="376">
        <v>-1.151</v>
      </c>
      <c r="N99" s="376">
        <v>34</v>
      </c>
      <c r="O99" s="376">
        <v>-0.23300000000000001</v>
      </c>
      <c r="P99" s="376">
        <v>-1.1000000000000001</v>
      </c>
      <c r="Q99" s="376">
        <v>-2.9</v>
      </c>
      <c r="R99" s="378">
        <v>-0.6</v>
      </c>
      <c r="S99" s="376">
        <f>ABS(H99)</f>
        <v>0</v>
      </c>
      <c r="T99" s="376">
        <f>ABS(I99)</f>
        <v>0</v>
      </c>
      <c r="U99" s="376">
        <f>ABS(J99)</f>
        <v>0</v>
      </c>
      <c r="V99" s="376">
        <f>ABS(K99)</f>
        <v>0</v>
      </c>
      <c r="W99" s="376">
        <f>ABS(L99)</f>
        <v>0</v>
      </c>
      <c r="X99" s="376">
        <f>ABS(M99)</f>
        <v>1.151</v>
      </c>
      <c r="Y99" s="376">
        <f>ABS(N99)</f>
        <v>34</v>
      </c>
      <c r="Z99" s="376">
        <f>ABS(O99)</f>
        <v>0.23300000000000001</v>
      </c>
      <c r="AA99" s="376">
        <f>ABS(P99)</f>
        <v>1.1000000000000001</v>
      </c>
      <c r="AB99" s="376">
        <f>ABS(Q99)</f>
        <v>2.9</v>
      </c>
      <c r="AC99" s="379">
        <f>ABS(R99)</f>
        <v>0.6</v>
      </c>
      <c r="AD99" s="345" t="s">
        <v>442</v>
      </c>
      <c r="AE99" s="335" t="s">
        <v>212</v>
      </c>
      <c r="AF99" s="335"/>
      <c r="AG99" s="353" t="s">
        <v>443</v>
      </c>
      <c r="AH99" s="353" t="s">
        <v>444</v>
      </c>
      <c r="AI99" s="284">
        <f>Table5[[#This Row],[Column26]]</f>
        <v>1.1000000000000001</v>
      </c>
      <c r="AJ99" s="284">
        <f>Table5[[#This Row],[Column27]]</f>
        <v>2.9</v>
      </c>
      <c r="AK99" s="282">
        <v>12</v>
      </c>
      <c r="AL99" s="284">
        <v>25</v>
      </c>
      <c r="AM99" s="284">
        <f>Table5[[#This Row],[Column314]]*Table5[[#This Row],[Column313]]</f>
        <v>3.19</v>
      </c>
      <c r="AN99" s="344">
        <v>1</v>
      </c>
      <c r="AO99" s="282">
        <v>120</v>
      </c>
      <c r="AP99" s="284">
        <f>Table5[[#This Row],[Column3133]]/Table5[[#This Row],[Column3134]]/Table5[[#This Row],[Column31332]]</f>
        <v>2.6583333333333334E-2</v>
      </c>
      <c r="AQ99" s="363">
        <v>1</v>
      </c>
      <c r="AR99" s="282">
        <v>2.7669999999999999</v>
      </c>
      <c r="AS99" s="282">
        <v>1.1120000000000001</v>
      </c>
      <c r="AT99" s="363">
        <f>Table5[[#This Row],[Column31323]]*Table5[[#This Row],[Column31324]]</f>
        <v>3.0769040000000003</v>
      </c>
      <c r="AU99" s="363">
        <f>Table5[[#This Row],[Column31325]]/Table5[[#This Row],[Column31332]]/Table5[[#This Row],[Column3134]]</f>
        <v>2.5640866666666668E-2</v>
      </c>
      <c r="AV99" s="363">
        <v>0</v>
      </c>
      <c r="AW99" s="301" t="str">
        <f>IF(Table5[[#This Row],[Column15]]&gt;0,"A","B")</f>
        <v>B</v>
      </c>
      <c r="AX99" s="2">
        <f>VLOOKUP(Table5[[#This Row],[Column29]],'Old Version, Power Supplies'!AA$195:AC$212,2,FALSE)</f>
        <v>20</v>
      </c>
      <c r="AY99" s="279">
        <f>ABS(Table5[[#This Row],[Column3123]]/Table5[[#This Row],[Column314]])</f>
        <v>18.18181818181818</v>
      </c>
      <c r="AZ99" s="2">
        <f>VLOOKUP(Table5[[#This Row],[Column29]],'Old Version, Power Supplies'!AA$195:AC$212,3,FALSE)</f>
        <v>10</v>
      </c>
      <c r="BA99" s="279">
        <f>ABS(Table5[[#This Row],[Column31223]]/Table5[[#This Row],[Column313]])</f>
        <v>3.4482758620689657</v>
      </c>
      <c r="BB99" s="279" t="s">
        <v>445</v>
      </c>
    </row>
    <row r="100" spans="1:54" x14ac:dyDescent="0.25">
      <c r="A100" s="367">
        <v>95</v>
      </c>
      <c r="B100" s="367">
        <v>106</v>
      </c>
      <c r="C100" s="376" t="s">
        <v>411</v>
      </c>
      <c r="D100" s="376" t="s">
        <v>167</v>
      </c>
      <c r="E100" s="376">
        <v>80.725999999999999</v>
      </c>
      <c r="F100" s="376">
        <v>4.4999999999999998E-2</v>
      </c>
      <c r="G100" s="377">
        <v>41.997</v>
      </c>
      <c r="H100" s="376">
        <v>0</v>
      </c>
      <c r="I100" s="376">
        <v>0</v>
      </c>
      <c r="J100" s="376">
        <v>0</v>
      </c>
      <c r="K100" s="376">
        <v>0</v>
      </c>
      <c r="L100" s="376">
        <v>0</v>
      </c>
      <c r="M100" s="376">
        <v>0</v>
      </c>
      <c r="N100" s="376">
        <v>0</v>
      </c>
      <c r="O100" s="376">
        <v>0</v>
      </c>
      <c r="P100" s="376">
        <v>0</v>
      </c>
      <c r="Q100" s="376">
        <v>0</v>
      </c>
      <c r="R100" s="378">
        <v>0</v>
      </c>
      <c r="S100" s="376">
        <f>ABS(H100)</f>
        <v>0</v>
      </c>
      <c r="T100" s="376">
        <f>ABS(I100)</f>
        <v>0</v>
      </c>
      <c r="U100" s="376">
        <f>ABS(J100)</f>
        <v>0</v>
      </c>
      <c r="V100" s="376">
        <f>ABS(K100)</f>
        <v>0</v>
      </c>
      <c r="W100" s="376">
        <f>ABS(L100)</f>
        <v>0</v>
      </c>
      <c r="X100" s="376">
        <f>ABS(M100)</f>
        <v>0</v>
      </c>
      <c r="Y100" s="376">
        <f>ABS(N100)</f>
        <v>0</v>
      </c>
      <c r="Z100" s="376">
        <f>ABS(O100)</f>
        <v>0</v>
      </c>
      <c r="AA100" s="376">
        <f>ABS(P100)</f>
        <v>0</v>
      </c>
      <c r="AB100" s="376">
        <f>ABS(Q100)</f>
        <v>0</v>
      </c>
      <c r="AC100" s="379">
        <f>ABS(R100)</f>
        <v>0</v>
      </c>
      <c r="AD100" s="345" t="s">
        <v>411</v>
      </c>
      <c r="AE100" s="335" t="s">
        <v>128</v>
      </c>
      <c r="AF100" s="335" t="s">
        <v>412</v>
      </c>
      <c r="AG100" s="341" t="s">
        <v>402</v>
      </c>
      <c r="AH100" s="353" t="s">
        <v>403</v>
      </c>
      <c r="AI100" s="284">
        <v>0.01</v>
      </c>
      <c r="AJ100" s="284">
        <v>0.01</v>
      </c>
      <c r="AK100" s="282">
        <v>12</v>
      </c>
      <c r="AL100" s="282"/>
      <c r="AM100" s="284">
        <f>Table5[[#This Row],[Column314]]*Table5[[#This Row],[Column313]]</f>
        <v>1E-4</v>
      </c>
      <c r="AN100" s="344">
        <v>1</v>
      </c>
      <c r="AO100" s="282">
        <v>120</v>
      </c>
      <c r="AP100" s="282">
        <f>Table5[[#This Row],[Column3133]]/Table5[[#This Row],[Column3134]]/Table5[[#This Row],[Column31332]]</f>
        <v>8.3333333333333333E-7</v>
      </c>
      <c r="AQ100" s="282"/>
      <c r="AR100" s="282">
        <v>0.46</v>
      </c>
      <c r="AS100" s="282">
        <v>0.108</v>
      </c>
      <c r="AT100" s="282">
        <f>Table5[[#This Row],[Column31323]]*Table5[[#This Row],[Column31324]]</f>
        <v>4.9680000000000002E-2</v>
      </c>
      <c r="AU100" s="282">
        <f>Table5[[#This Row],[Column31325]]/Table5[[#This Row],[Column31332]]/Table5[[#This Row],[Column3134]]</f>
        <v>4.1400000000000003E-4</v>
      </c>
      <c r="AV100" s="282"/>
      <c r="AW100" s="2"/>
      <c r="AX100" s="2">
        <f>VLOOKUP(Table5[[#This Row],[Column29]],'Old Version, Power Supplies'!AA$195:AC$212,2,FALSE)</f>
        <v>8</v>
      </c>
      <c r="AY100" s="279">
        <f>ABS(Table5[[#This Row],[Column3123]]/Table5[[#This Row],[Column314]])</f>
        <v>800</v>
      </c>
      <c r="AZ100" s="2">
        <f>VLOOKUP(Table5[[#This Row],[Column29]],'Old Version, Power Supplies'!AA$195:AC$212,3,FALSE)</f>
        <v>3</v>
      </c>
      <c r="BA100" s="279">
        <f>ABS(Table5[[#This Row],[Column31223]]/Table5[[#This Row],[Column313]])</f>
        <v>300</v>
      </c>
      <c r="BB100" s="279" t="s">
        <v>413</v>
      </c>
    </row>
    <row r="101" spans="1:54" x14ac:dyDescent="0.25">
      <c r="A101" s="367">
        <v>96</v>
      </c>
      <c r="B101" s="484">
        <v>105</v>
      </c>
      <c r="C101" s="376" t="s">
        <v>408</v>
      </c>
      <c r="D101" s="376" t="s">
        <v>167</v>
      </c>
      <c r="E101" s="376">
        <v>81.576999999999998</v>
      </c>
      <c r="F101" s="376">
        <v>4.4999999999999998E-2</v>
      </c>
      <c r="G101" s="377">
        <v>41.997</v>
      </c>
      <c r="H101" s="376">
        <v>0</v>
      </c>
      <c r="I101" s="376">
        <v>0</v>
      </c>
      <c r="J101" s="376">
        <v>0</v>
      </c>
      <c r="K101" s="376">
        <v>0</v>
      </c>
      <c r="L101" s="376">
        <v>0</v>
      </c>
      <c r="M101" s="376">
        <v>0</v>
      </c>
      <c r="N101" s="376">
        <v>0</v>
      </c>
      <c r="O101" s="376">
        <v>0</v>
      </c>
      <c r="P101" s="376">
        <v>0</v>
      </c>
      <c r="Q101" s="376">
        <v>0</v>
      </c>
      <c r="R101" s="378">
        <v>0</v>
      </c>
      <c r="S101" s="376">
        <f>ABS(H101)</f>
        <v>0</v>
      </c>
      <c r="T101" s="376">
        <f>ABS(I101)</f>
        <v>0</v>
      </c>
      <c r="U101" s="376">
        <f>ABS(J101)</f>
        <v>0</v>
      </c>
      <c r="V101" s="376">
        <f>ABS(K101)</f>
        <v>0</v>
      </c>
      <c r="W101" s="376">
        <f>ABS(L101)</f>
        <v>0</v>
      </c>
      <c r="X101" s="376">
        <f>ABS(M101)</f>
        <v>0</v>
      </c>
      <c r="Y101" s="376">
        <f>ABS(N101)</f>
        <v>0</v>
      </c>
      <c r="Z101" s="376">
        <f>ABS(O101)</f>
        <v>0</v>
      </c>
      <c r="AA101" s="376">
        <f>ABS(P101)</f>
        <v>0</v>
      </c>
      <c r="AB101" s="376">
        <f>ABS(Q101)</f>
        <v>0</v>
      </c>
      <c r="AC101" s="379">
        <f>ABS(R101)</f>
        <v>0</v>
      </c>
      <c r="AD101" s="345" t="s">
        <v>408</v>
      </c>
      <c r="AE101" s="335" t="s">
        <v>128</v>
      </c>
      <c r="AF101" s="335" t="s">
        <v>409</v>
      </c>
      <c r="AG101" s="341" t="s">
        <v>402</v>
      </c>
      <c r="AH101" s="353" t="s">
        <v>403</v>
      </c>
      <c r="AI101" s="284">
        <v>0.01</v>
      </c>
      <c r="AJ101" s="284">
        <v>0.01</v>
      </c>
      <c r="AK101" s="282">
        <v>12</v>
      </c>
      <c r="AL101" s="282"/>
      <c r="AM101" s="284">
        <f>Table5[[#This Row],[Column314]]*Table5[[#This Row],[Column313]]</f>
        <v>1E-4</v>
      </c>
      <c r="AN101" s="344">
        <v>1</v>
      </c>
      <c r="AO101" s="282">
        <v>120</v>
      </c>
      <c r="AP101" s="282">
        <f>Table5[[#This Row],[Column3133]]/Table5[[#This Row],[Column3134]]/Table5[[#This Row],[Column31332]]</f>
        <v>8.3333333333333333E-7</v>
      </c>
      <c r="AQ101" s="282"/>
      <c r="AR101" s="282">
        <v>-0.54</v>
      </c>
      <c r="AS101" s="282">
        <v>-0.113</v>
      </c>
      <c r="AT101" s="282">
        <f>Table5[[#This Row],[Column31323]]*Table5[[#This Row],[Column31324]]</f>
        <v>6.1020000000000005E-2</v>
      </c>
      <c r="AU101" s="282">
        <f>Table5[[#This Row],[Column31325]]/Table5[[#This Row],[Column31332]]/Table5[[#This Row],[Column3134]]</f>
        <v>5.0850000000000005E-4</v>
      </c>
      <c r="AV101" s="282"/>
      <c r="AW101" s="2"/>
      <c r="AX101" s="2">
        <f>VLOOKUP(Table5[[#This Row],[Column29]],'Old Version, Power Supplies'!AA$195:AC$212,2,FALSE)</f>
        <v>8</v>
      </c>
      <c r="AY101" s="279">
        <f>ABS(Table5[[#This Row],[Column3123]]/Table5[[#This Row],[Column314]])</f>
        <v>800</v>
      </c>
      <c r="AZ101" s="2">
        <f>VLOOKUP(Table5[[#This Row],[Column29]],'Old Version, Power Supplies'!AA$195:AC$212,3,FALSE)</f>
        <v>3</v>
      </c>
      <c r="BA101" s="279">
        <f>ABS(Table5[[#This Row],[Column31223]]/Table5[[#This Row],[Column313]])</f>
        <v>300</v>
      </c>
      <c r="BB101" s="279" t="s">
        <v>410</v>
      </c>
    </row>
    <row r="102" spans="1:54" x14ac:dyDescent="0.25">
      <c r="A102" s="367">
        <v>97</v>
      </c>
      <c r="B102" s="367">
        <v>104</v>
      </c>
      <c r="C102" s="368" t="s">
        <v>405</v>
      </c>
      <c r="D102" s="368" t="s">
        <v>167</v>
      </c>
      <c r="E102" s="368">
        <v>85.366</v>
      </c>
      <c r="F102" s="368">
        <v>4.4999999999999998E-2</v>
      </c>
      <c r="G102" s="369">
        <v>41.997</v>
      </c>
      <c r="H102" s="368">
        <v>0</v>
      </c>
      <c r="I102" s="368">
        <v>0</v>
      </c>
      <c r="J102" s="368">
        <v>0</v>
      </c>
      <c r="K102" s="368">
        <v>0</v>
      </c>
      <c r="L102" s="368">
        <v>0</v>
      </c>
      <c r="M102" s="368">
        <v>0</v>
      </c>
      <c r="N102" s="368">
        <v>0</v>
      </c>
      <c r="O102" s="368">
        <v>0</v>
      </c>
      <c r="P102" s="368">
        <v>0</v>
      </c>
      <c r="Q102" s="368">
        <v>0</v>
      </c>
      <c r="R102" s="370">
        <v>0</v>
      </c>
      <c r="S102" s="368">
        <f>ABS(H102)</f>
        <v>0</v>
      </c>
      <c r="T102" s="368">
        <f>ABS(I102)</f>
        <v>0</v>
      </c>
      <c r="U102" s="368">
        <f>ABS(J102)</f>
        <v>0</v>
      </c>
      <c r="V102" s="368">
        <f>ABS(K102)</f>
        <v>0</v>
      </c>
      <c r="W102" s="368">
        <f>ABS(L102)</f>
        <v>0</v>
      </c>
      <c r="X102" s="368">
        <f>ABS(M102)</f>
        <v>0</v>
      </c>
      <c r="Y102" s="368">
        <f>ABS(N102)</f>
        <v>0</v>
      </c>
      <c r="Z102" s="368">
        <f>ABS(O102)</f>
        <v>0</v>
      </c>
      <c r="AA102" s="368">
        <f>ABS(P102)</f>
        <v>0</v>
      </c>
      <c r="AB102" s="368">
        <f>ABS(Q102)</f>
        <v>0</v>
      </c>
      <c r="AC102" s="371">
        <f>ABS(R102)</f>
        <v>0</v>
      </c>
      <c r="AD102" s="345" t="s">
        <v>405</v>
      </c>
      <c r="AE102" s="335" t="s">
        <v>128</v>
      </c>
      <c r="AF102" s="335" t="s">
        <v>406</v>
      </c>
      <c r="AG102" s="341" t="s">
        <v>402</v>
      </c>
      <c r="AH102" s="353" t="s">
        <v>403</v>
      </c>
      <c r="AI102" s="284">
        <v>0.01</v>
      </c>
      <c r="AJ102" s="284">
        <v>0.01</v>
      </c>
      <c r="AK102" s="282">
        <v>12</v>
      </c>
      <c r="AL102" s="282"/>
      <c r="AM102" s="284">
        <f>Table5[[#This Row],[Column314]]*Table5[[#This Row],[Column313]]</f>
        <v>1E-4</v>
      </c>
      <c r="AN102" s="344">
        <v>1</v>
      </c>
      <c r="AO102" s="282">
        <v>120</v>
      </c>
      <c r="AP102" s="282">
        <f>Table5[[#This Row],[Column3133]]/Table5[[#This Row],[Column3134]]/Table5[[#This Row],[Column31332]]</f>
        <v>8.3333333333333333E-7</v>
      </c>
      <c r="AQ102" s="282"/>
      <c r="AR102" s="282">
        <v>0.24</v>
      </c>
      <c r="AS102" s="282">
        <v>5.7000000000000002E-2</v>
      </c>
      <c r="AT102" s="282">
        <f>Table5[[#This Row],[Column31323]]*Table5[[#This Row],[Column31324]]</f>
        <v>1.3679999999999999E-2</v>
      </c>
      <c r="AU102" s="282">
        <f>Table5[[#This Row],[Column31325]]/Table5[[#This Row],[Column31332]]/Table5[[#This Row],[Column3134]]</f>
        <v>1.1399999999999999E-4</v>
      </c>
      <c r="AV102" s="282"/>
      <c r="AW102" s="2"/>
      <c r="AX102" s="2">
        <f>VLOOKUP(Table5[[#This Row],[Column29]],'Old Version, Power Supplies'!AA$195:AC$212,2,FALSE)</f>
        <v>8</v>
      </c>
      <c r="AY102" s="279">
        <f>ABS(Table5[[#This Row],[Column3123]]/Table5[[#This Row],[Column314]])</f>
        <v>800</v>
      </c>
      <c r="AZ102" s="2">
        <f>VLOOKUP(Table5[[#This Row],[Column29]],'Old Version, Power Supplies'!AA$195:AC$212,3,FALSE)</f>
        <v>3</v>
      </c>
      <c r="BA102" s="279">
        <f>ABS(Table5[[#This Row],[Column31223]]/Table5[[#This Row],[Column313]])</f>
        <v>300</v>
      </c>
      <c r="BB102" s="279" t="s">
        <v>407</v>
      </c>
    </row>
    <row r="103" spans="1:54" x14ac:dyDescent="0.25">
      <c r="A103" s="367">
        <v>98</v>
      </c>
      <c r="B103" s="367">
        <v>103</v>
      </c>
      <c r="C103" s="368" t="s">
        <v>400</v>
      </c>
      <c r="D103" s="368" t="s">
        <v>167</v>
      </c>
      <c r="E103" s="368">
        <v>86.644999999999996</v>
      </c>
      <c r="F103" s="368">
        <v>4.4999999999999998E-2</v>
      </c>
      <c r="G103" s="369">
        <v>41.997</v>
      </c>
      <c r="H103" s="368">
        <v>0</v>
      </c>
      <c r="I103" s="368">
        <v>0</v>
      </c>
      <c r="J103" s="368">
        <v>0</v>
      </c>
      <c r="K103" s="368">
        <v>0</v>
      </c>
      <c r="L103" s="368">
        <v>0</v>
      </c>
      <c r="M103" s="368">
        <v>0</v>
      </c>
      <c r="N103" s="368">
        <v>0</v>
      </c>
      <c r="O103" s="368">
        <v>0</v>
      </c>
      <c r="P103" s="368">
        <v>0</v>
      </c>
      <c r="Q103" s="368">
        <v>0</v>
      </c>
      <c r="R103" s="370">
        <v>0</v>
      </c>
      <c r="S103" s="368">
        <f>ABS(H103)</f>
        <v>0</v>
      </c>
      <c r="T103" s="368">
        <f>ABS(I103)</f>
        <v>0</v>
      </c>
      <c r="U103" s="368">
        <f>ABS(J103)</f>
        <v>0</v>
      </c>
      <c r="V103" s="368">
        <f>ABS(K103)</f>
        <v>0</v>
      </c>
      <c r="W103" s="368">
        <f>ABS(L103)</f>
        <v>0</v>
      </c>
      <c r="X103" s="368">
        <f>ABS(M103)</f>
        <v>0</v>
      </c>
      <c r="Y103" s="368">
        <f>ABS(N103)</f>
        <v>0</v>
      </c>
      <c r="Z103" s="368">
        <f>ABS(O103)</f>
        <v>0</v>
      </c>
      <c r="AA103" s="368">
        <f>ABS(P103)</f>
        <v>0</v>
      </c>
      <c r="AB103" s="368">
        <f>ABS(Q103)</f>
        <v>0</v>
      </c>
      <c r="AC103" s="371">
        <f>ABS(R103)</f>
        <v>0</v>
      </c>
      <c r="AD103" s="345" t="s">
        <v>400</v>
      </c>
      <c r="AE103" s="335" t="s">
        <v>128</v>
      </c>
      <c r="AF103" s="335" t="s">
        <v>401</v>
      </c>
      <c r="AG103" s="341" t="s">
        <v>402</v>
      </c>
      <c r="AH103" s="353" t="s">
        <v>403</v>
      </c>
      <c r="AI103" s="284">
        <v>0.01</v>
      </c>
      <c r="AJ103" s="284">
        <v>0.01</v>
      </c>
      <c r="AK103" s="282">
        <v>12</v>
      </c>
      <c r="AL103" s="282"/>
      <c r="AM103" s="284">
        <f>Table5[[#This Row],[Column314]]*Table5[[#This Row],[Column313]]</f>
        <v>1E-4</v>
      </c>
      <c r="AN103" s="344">
        <v>1</v>
      </c>
      <c r="AO103" s="282">
        <v>120</v>
      </c>
      <c r="AP103" s="282">
        <f>Table5[[#This Row],[Column3133]]/Table5[[#This Row],[Column3134]]/Table5[[#This Row],[Column31332]]</f>
        <v>8.3333333333333333E-7</v>
      </c>
      <c r="AQ103" s="282"/>
      <c r="AR103">
        <v>1.1659999999999999</v>
      </c>
      <c r="AS103">
        <v>0.28399999999999997</v>
      </c>
      <c r="AT103" s="282">
        <f>Table5[[#This Row],[Column31323]]*Table5[[#This Row],[Column31324]]</f>
        <v>0.33114399999999994</v>
      </c>
      <c r="AU103" s="282">
        <f>Table5[[#This Row],[Column31325]]/Table5[[#This Row],[Column31332]]/Table5[[#This Row],[Column3134]]</f>
        <v>2.7595333333333329E-3</v>
      </c>
      <c r="AV103" s="282"/>
      <c r="AW103" s="2"/>
      <c r="AX103" s="2">
        <f>VLOOKUP(Table5[[#This Row],[Column29]],'Old Version, Power Supplies'!AA$195:AC$212,2,FALSE)</f>
        <v>8</v>
      </c>
      <c r="AY103" s="279">
        <f>ABS(Table5[[#This Row],[Column3123]]/Table5[[#This Row],[Column314]])</f>
        <v>800</v>
      </c>
      <c r="AZ103" s="2">
        <f>VLOOKUP(Table5[[#This Row],[Column29]],'Old Version, Power Supplies'!AA$195:AC$212,3,FALSE)</f>
        <v>3</v>
      </c>
      <c r="BA103" s="279">
        <f>ABS(Table5[[#This Row],[Column31223]]/Table5[[#This Row],[Column313]])</f>
        <v>300</v>
      </c>
      <c r="BB103" s="279" t="s">
        <v>404</v>
      </c>
    </row>
    <row r="104" spans="1:54" x14ac:dyDescent="0.25">
      <c r="A104" s="367">
        <v>99</v>
      </c>
      <c r="B104" s="367">
        <v>137</v>
      </c>
      <c r="C104" s="368" t="s">
        <v>498</v>
      </c>
      <c r="D104" s="368" t="s">
        <v>245</v>
      </c>
      <c r="E104" s="368">
        <v>159.27000000000001</v>
      </c>
      <c r="F104" s="368">
        <v>0.18</v>
      </c>
      <c r="G104" s="369">
        <v>77.998000000000005</v>
      </c>
      <c r="H104" s="368">
        <v>-0.1628</v>
      </c>
      <c r="I104" s="368">
        <v>-3.3500000000000002E-2</v>
      </c>
      <c r="J104" s="368">
        <v>7.391</v>
      </c>
      <c r="K104" s="368">
        <v>1.3979999999999999</v>
      </c>
      <c r="L104" s="368">
        <v>0.28999999999999998</v>
      </c>
      <c r="M104" s="368">
        <v>0</v>
      </c>
      <c r="N104" s="368">
        <v>0.28000000000000003</v>
      </c>
      <c r="O104" s="368">
        <v>-2.105</v>
      </c>
      <c r="P104" s="368">
        <v>-1.8</v>
      </c>
      <c r="Q104" s="368">
        <v>-263.10000000000002</v>
      </c>
      <c r="R104" s="370">
        <v>-8.27</v>
      </c>
      <c r="S104" s="368">
        <f>ABS(H104)</f>
        <v>0.1628</v>
      </c>
      <c r="T104" s="368">
        <f>ABS(I104)</f>
        <v>3.3500000000000002E-2</v>
      </c>
      <c r="U104" s="368">
        <f>ABS(J104)</f>
        <v>7.391</v>
      </c>
      <c r="V104" s="368">
        <f>ABS(K104)</f>
        <v>1.3979999999999999</v>
      </c>
      <c r="W104" s="368">
        <f>ABS(L104)</f>
        <v>0.28999999999999998</v>
      </c>
      <c r="X104" s="368">
        <f>ABS(M104)</f>
        <v>0</v>
      </c>
      <c r="Y104" s="368">
        <f>ABS(N104)</f>
        <v>0.28000000000000003</v>
      </c>
      <c r="Z104" s="368">
        <f>ABS(O104)</f>
        <v>2.105</v>
      </c>
      <c r="AA104" s="368">
        <f>ABS(P104)</f>
        <v>1.8</v>
      </c>
      <c r="AB104" s="368">
        <f>ABS(Q104)</f>
        <v>263.10000000000002</v>
      </c>
      <c r="AC104" s="371">
        <f>ABS(R104)</f>
        <v>8.27</v>
      </c>
      <c r="AD104" s="345" t="s">
        <v>498</v>
      </c>
      <c r="AE104" s="335" t="s">
        <v>246</v>
      </c>
      <c r="AF104" s="335"/>
      <c r="AG104" s="353" t="s">
        <v>433</v>
      </c>
      <c r="AH104" s="345" t="s">
        <v>539</v>
      </c>
      <c r="AI104" s="284">
        <f>Table5[[#This Row],[Column26]]</f>
        <v>1.8</v>
      </c>
      <c r="AJ104" s="282">
        <f>Table5[[#This Row],[Column27]]</f>
        <v>263.10000000000002</v>
      </c>
      <c r="AK104" s="346" t="s">
        <v>305</v>
      </c>
      <c r="AL104" s="282">
        <v>400</v>
      </c>
      <c r="AM104" s="282">
        <f>Table5[[#This Row],[Column314]]*Table5[[#This Row],[Column313]]</f>
        <v>473.58000000000004</v>
      </c>
      <c r="AN104" s="344">
        <v>1</v>
      </c>
      <c r="AO104" s="282">
        <v>208</v>
      </c>
      <c r="AP104" s="282">
        <f>Table5[[#This Row],[Column3133]]/Table5[[#This Row],[Column3134]]/Table5[[#This Row],[Column31332]]</f>
        <v>2.2768269230769231</v>
      </c>
      <c r="AQ104" s="364"/>
      <c r="AR104">
        <v>251.31</v>
      </c>
      <c r="AS104">
        <v>2.9340000000000002</v>
      </c>
      <c r="AT104" s="364">
        <f>Table5[[#This Row],[Column31323]]*Table5[[#This Row],[Column31324]]</f>
        <v>737.34354000000008</v>
      </c>
      <c r="AU104" s="493">
        <f>Table5[[#This Row],[Column31325]]/Table5[[#This Row],[Column31332]]/Table5[[#This Row],[Column3134]]</f>
        <v>3.5449208653846158</v>
      </c>
      <c r="AV104" s="364">
        <v>12</v>
      </c>
      <c r="AW104" s="301" t="str">
        <f>IF(Table5[[#This Row],[Column15]]&lt;0,"A","B")</f>
        <v>A</v>
      </c>
      <c r="AX104" s="2">
        <f>VLOOKUP(Table5[[#This Row],[Column29]],'Old Version, Power Supplies'!AA$195:AC$212,2,FALSE)</f>
        <v>8</v>
      </c>
      <c r="AY104" s="279">
        <f>ABS(Table5[[#This Row],[Column3123]]/Table5[[#This Row],[Column314]])</f>
        <v>4.4444444444444446</v>
      </c>
      <c r="AZ104" s="2">
        <f>VLOOKUP(Table5[[#This Row],[Column29]],'Old Version, Power Supplies'!AA$195:AC$212,3,FALSE)</f>
        <v>300</v>
      </c>
      <c r="BA104" s="279">
        <f>ABS(Table5[[#This Row],[Column31223]]/Table5[[#This Row],[Column313]])</f>
        <v>1.1402508551881414</v>
      </c>
      <c r="BB104" s="279" t="s">
        <v>499</v>
      </c>
    </row>
    <row r="105" spans="1:54" x14ac:dyDescent="0.25">
      <c r="A105" s="367">
        <v>100</v>
      </c>
      <c r="B105" s="367">
        <v>136</v>
      </c>
      <c r="C105" s="368" t="s">
        <v>496</v>
      </c>
      <c r="D105" s="368" t="s">
        <v>104</v>
      </c>
      <c r="E105" s="368">
        <v>159.721</v>
      </c>
      <c r="F105" s="368">
        <v>0.1</v>
      </c>
      <c r="G105" s="369">
        <v>77.998000000000005</v>
      </c>
      <c r="H105" s="368">
        <v>-0.1065</v>
      </c>
      <c r="I105" s="368">
        <v>-1.3599999999999999E-2</v>
      </c>
      <c r="J105" s="368">
        <v>2.9790000000000001</v>
      </c>
      <c r="K105" s="368">
        <v>1.9119999999999999</v>
      </c>
      <c r="L105" s="368">
        <v>6.6000000000000003E-2</v>
      </c>
      <c r="M105" s="368">
        <v>0</v>
      </c>
      <c r="N105" s="368">
        <v>230</v>
      </c>
      <c r="O105" s="368">
        <v>-1.623</v>
      </c>
      <c r="P105" s="368">
        <v>-3.8</v>
      </c>
      <c r="Q105" s="368">
        <v>-4.8</v>
      </c>
      <c r="R105" s="370">
        <v>-0.91</v>
      </c>
      <c r="S105" s="368">
        <f>ABS(H105)</f>
        <v>0.1065</v>
      </c>
      <c r="T105" s="368">
        <f>ABS(I105)</f>
        <v>1.3599999999999999E-2</v>
      </c>
      <c r="U105" s="368">
        <f>ABS(J105)</f>
        <v>2.9790000000000001</v>
      </c>
      <c r="V105" s="368">
        <f>ABS(K105)</f>
        <v>1.9119999999999999</v>
      </c>
      <c r="W105" s="368">
        <f>ABS(L105)</f>
        <v>6.6000000000000003E-2</v>
      </c>
      <c r="X105" s="368">
        <f>ABS(M105)</f>
        <v>0</v>
      </c>
      <c r="Y105" s="368">
        <f>ABS(N105)</f>
        <v>230</v>
      </c>
      <c r="Z105" s="368">
        <f>ABS(O105)</f>
        <v>1.623</v>
      </c>
      <c r="AA105" s="368">
        <f>ABS(P105)</f>
        <v>3.8</v>
      </c>
      <c r="AB105" s="368">
        <f>ABS(Q105)</f>
        <v>4.8</v>
      </c>
      <c r="AC105" s="371">
        <f>ABS(R105)</f>
        <v>0.91</v>
      </c>
      <c r="AD105" s="345" t="s">
        <v>496</v>
      </c>
      <c r="AE105" s="335" t="s">
        <v>212</v>
      </c>
      <c r="AF105" s="335"/>
      <c r="AG105" s="353" t="s">
        <v>458</v>
      </c>
      <c r="AH105" s="345" t="s">
        <v>459</v>
      </c>
      <c r="AI105" s="284">
        <f>Table5[[#This Row],[Column26]]</f>
        <v>3.8</v>
      </c>
      <c r="AJ105" s="284">
        <f>Table5[[#This Row],[Column27]]</f>
        <v>4.8</v>
      </c>
      <c r="AK105" s="282">
        <v>12</v>
      </c>
      <c r="AL105" s="284">
        <v>25</v>
      </c>
      <c r="AM105" s="284">
        <f>Table5[[#This Row],[Column314]]*Table5[[#This Row],[Column313]]</f>
        <v>18.239999999999998</v>
      </c>
      <c r="AN105" s="344">
        <v>1</v>
      </c>
      <c r="AO105" s="282">
        <v>120</v>
      </c>
      <c r="AP105" s="284">
        <f>Table5[[#This Row],[Column3133]]/Table5[[#This Row],[Column3134]]/Table5[[#This Row],[Column31332]]</f>
        <v>0.152</v>
      </c>
      <c r="AQ105" s="363"/>
      <c r="AR105" s="102">
        <v>7.6989999999999998</v>
      </c>
      <c r="AS105" s="102">
        <v>6.6509999999999998</v>
      </c>
      <c r="AT105" s="363">
        <f>Table5[[#This Row],[Column31323]]*Table5[[#This Row],[Column31324]]</f>
        <v>51.206049</v>
      </c>
      <c r="AU105" s="363">
        <f>Table5[[#This Row],[Column31325]]/Table5[[#This Row],[Column31332]]/Table5[[#This Row],[Column3134]]</f>
        <v>0.426717075</v>
      </c>
      <c r="AV105" s="363"/>
      <c r="AW105" s="301" t="str">
        <f>IF(Table5[[#This Row],[Column15]]&lt;0,"A","B")</f>
        <v>A</v>
      </c>
      <c r="AX105" s="2">
        <f>VLOOKUP(Table5[[#This Row],[Column29]],'Old Version, Power Supplies'!AA$195:AC$212,2,FALSE)</f>
        <v>20</v>
      </c>
      <c r="AY105" s="279">
        <f>ABS(Table5[[#This Row],[Column3123]]/Table5[[#This Row],[Column314]])</f>
        <v>5.2631578947368425</v>
      </c>
      <c r="AZ105" s="2">
        <f>VLOOKUP(Table5[[#This Row],[Column29]],'Old Version, Power Supplies'!AA$195:AC$212,3,FALSE)</f>
        <v>10</v>
      </c>
      <c r="BA105" s="279">
        <f>ABS(Table5[[#This Row],[Column31223]]/Table5[[#This Row],[Column313]])</f>
        <v>2.0833333333333335</v>
      </c>
      <c r="BB105" s="352" t="s">
        <v>497</v>
      </c>
    </row>
    <row r="106" spans="1:54" x14ac:dyDescent="0.25">
      <c r="A106" s="367">
        <v>101</v>
      </c>
      <c r="B106" s="484">
        <v>135</v>
      </c>
      <c r="C106" s="368" t="s">
        <v>494</v>
      </c>
      <c r="D106" s="368" t="s">
        <v>186</v>
      </c>
      <c r="E106" s="368">
        <v>160.364</v>
      </c>
      <c r="F106" s="368">
        <v>0.16</v>
      </c>
      <c r="G106" s="369">
        <v>77.998000000000005</v>
      </c>
      <c r="H106" s="368">
        <v>0.42699999999999999</v>
      </c>
      <c r="I106" s="368">
        <v>8.5599999999999996E-2</v>
      </c>
      <c r="J106" s="368">
        <v>-18.850000000000001</v>
      </c>
      <c r="K106" s="368">
        <v>-0.48599999999999999</v>
      </c>
      <c r="L106" s="368">
        <v>-0.65700000000000003</v>
      </c>
      <c r="M106" s="368">
        <v>0</v>
      </c>
      <c r="N106" s="368">
        <v>9.1</v>
      </c>
      <c r="O106" s="368">
        <v>6.3639999999999999</v>
      </c>
      <c r="P106" s="368">
        <v>6.9</v>
      </c>
      <c r="Q106" s="368">
        <v>122.4</v>
      </c>
      <c r="R106" s="370">
        <v>5.29</v>
      </c>
      <c r="S106" s="368">
        <f>ABS(H106)</f>
        <v>0.42699999999999999</v>
      </c>
      <c r="T106" s="368">
        <f>ABS(I106)</f>
        <v>8.5599999999999996E-2</v>
      </c>
      <c r="U106" s="368">
        <f>ABS(J106)</f>
        <v>18.850000000000001</v>
      </c>
      <c r="V106" s="368">
        <f>ABS(K106)</f>
        <v>0.48599999999999999</v>
      </c>
      <c r="W106" s="368">
        <f>ABS(L106)</f>
        <v>0.65700000000000003</v>
      </c>
      <c r="X106" s="368">
        <f>ABS(M106)</f>
        <v>0</v>
      </c>
      <c r="Y106" s="368">
        <f>ABS(N106)</f>
        <v>9.1</v>
      </c>
      <c r="Z106" s="368">
        <f>ABS(O106)</f>
        <v>6.3639999999999999</v>
      </c>
      <c r="AA106" s="368">
        <f>ABS(P106)</f>
        <v>6.9</v>
      </c>
      <c r="AB106" s="368">
        <f>ABS(Q106)</f>
        <v>122.4</v>
      </c>
      <c r="AC106" s="371">
        <f>ABS(R106)</f>
        <v>5.29</v>
      </c>
      <c r="AD106" s="345" t="s">
        <v>494</v>
      </c>
      <c r="AE106" s="335" t="s">
        <v>252</v>
      </c>
      <c r="AF106" s="335"/>
      <c r="AG106" s="353" t="s">
        <v>433</v>
      </c>
      <c r="AH106" s="345" t="s">
        <v>434</v>
      </c>
      <c r="AI106" s="284">
        <f>Table5[[#This Row],[Column26]]</f>
        <v>6.9</v>
      </c>
      <c r="AJ106" s="282">
        <f>Table5[[#This Row],[Column27]]</f>
        <v>122.4</v>
      </c>
      <c r="AK106" s="282">
        <v>2</v>
      </c>
      <c r="AL106" s="282">
        <v>150</v>
      </c>
      <c r="AM106" s="282">
        <f>Table5[[#This Row],[Column314]]*Table5[[#This Row],[Column313]]</f>
        <v>844.56000000000006</v>
      </c>
      <c r="AN106" s="344">
        <v>1</v>
      </c>
      <c r="AO106" s="282">
        <v>208</v>
      </c>
      <c r="AP106" s="282">
        <f>Table5[[#This Row],[Column3133]]/Table5[[#This Row],[Column3134]]/Table5[[#This Row],[Column31332]]</f>
        <v>4.0603846153846153</v>
      </c>
      <c r="AQ106" s="364"/>
      <c r="AR106">
        <v>99.03</v>
      </c>
      <c r="AS106">
        <v>6.343</v>
      </c>
      <c r="AT106" s="364">
        <f>Table5[[#This Row],[Column31323]]*Table5[[#This Row],[Column31324]]</f>
        <v>628.14729</v>
      </c>
      <c r="AU106" s="364">
        <f>Table5[[#This Row],[Column31325]]/Table5[[#This Row],[Column31332]]/Table5[[#This Row],[Column3134]]</f>
        <v>3.0199388942307692</v>
      </c>
      <c r="AV106" s="364"/>
      <c r="AW106" s="301" t="str">
        <f>IF(Table5[[#This Row],[Column15]]&lt;0,"A","B")</f>
        <v>B</v>
      </c>
      <c r="AX106" s="2">
        <f>VLOOKUP(Table5[[#This Row],[Column29]],'Old Version, Power Supplies'!AA$195:AC$212,2,FALSE)</f>
        <v>10</v>
      </c>
      <c r="AY106" s="279">
        <f>ABS(Table5[[#This Row],[Column3123]]/Table5[[#This Row],[Column314]])</f>
        <v>1.4492753623188406</v>
      </c>
      <c r="AZ106" s="2">
        <f>VLOOKUP(Table5[[#This Row],[Column29]],'Old Version, Power Supplies'!AA$195:AC$212,3,FALSE)</f>
        <v>240</v>
      </c>
      <c r="BA106" s="279">
        <f>ABS(Table5[[#This Row],[Column31223]]/Table5[[#This Row],[Column313]])</f>
        <v>1.9607843137254901</v>
      </c>
      <c r="BB106" s="279" t="s">
        <v>495</v>
      </c>
    </row>
    <row r="107" spans="1:54" x14ac:dyDescent="0.25">
      <c r="A107" s="367">
        <v>102</v>
      </c>
      <c r="B107" s="367">
        <v>134</v>
      </c>
      <c r="C107" s="368" t="s">
        <v>492</v>
      </c>
      <c r="D107" s="368" t="s">
        <v>256</v>
      </c>
      <c r="E107" s="368">
        <v>161.393</v>
      </c>
      <c r="F107" s="368">
        <v>0.24</v>
      </c>
      <c r="G107" s="369">
        <v>77.998000000000005</v>
      </c>
      <c r="H107" s="368">
        <v>-0.64019999999999999</v>
      </c>
      <c r="I107" s="368">
        <v>-0.1807</v>
      </c>
      <c r="J107" s="368">
        <v>39.820999999999998</v>
      </c>
      <c r="K107" s="368">
        <v>0.34599999999999997</v>
      </c>
      <c r="L107" s="368">
        <v>2.0640000000000001</v>
      </c>
      <c r="M107" s="368">
        <v>0</v>
      </c>
      <c r="N107" s="368">
        <v>13.7</v>
      </c>
      <c r="O107" s="368">
        <v>-9.5489999999999995</v>
      </c>
      <c r="P107" s="368">
        <v>-14.7</v>
      </c>
      <c r="Q107" s="368">
        <v>-183.6</v>
      </c>
      <c r="R107" s="370">
        <v>-7.94</v>
      </c>
      <c r="S107" s="368">
        <f>ABS(H107)</f>
        <v>0.64019999999999999</v>
      </c>
      <c r="T107" s="368">
        <f>ABS(I107)</f>
        <v>0.1807</v>
      </c>
      <c r="U107" s="368">
        <f>ABS(J107)</f>
        <v>39.820999999999998</v>
      </c>
      <c r="V107" s="368">
        <f>ABS(K107)</f>
        <v>0.34599999999999997</v>
      </c>
      <c r="W107" s="368">
        <f>ABS(L107)</f>
        <v>2.0640000000000001</v>
      </c>
      <c r="X107" s="368">
        <f>ABS(M107)</f>
        <v>0</v>
      </c>
      <c r="Y107" s="368">
        <f>ABS(N107)</f>
        <v>13.7</v>
      </c>
      <c r="Z107" s="368">
        <f>ABS(O107)</f>
        <v>9.5489999999999995</v>
      </c>
      <c r="AA107" s="368">
        <f>ABS(P107)</f>
        <v>14.7</v>
      </c>
      <c r="AB107" s="368">
        <f>ABS(Q107)</f>
        <v>183.6</v>
      </c>
      <c r="AC107" s="371">
        <f>ABS(R107)</f>
        <v>7.94</v>
      </c>
      <c r="AD107" s="345" t="s">
        <v>492</v>
      </c>
      <c r="AE107" s="335" t="s">
        <v>359</v>
      </c>
      <c r="AF107" s="335"/>
      <c r="AG107" s="353" t="s">
        <v>580</v>
      </c>
      <c r="AH107" s="345" t="s">
        <v>584</v>
      </c>
      <c r="AI107" s="284">
        <f>Table5[[#This Row],[Column26]]</f>
        <v>14.7</v>
      </c>
      <c r="AJ107" s="282">
        <f>Table5[[#This Row],[Column27]]</f>
        <v>183.6</v>
      </c>
      <c r="AK107" s="346" t="s">
        <v>305</v>
      </c>
      <c r="AL107" s="282">
        <v>400</v>
      </c>
      <c r="AM107" s="282">
        <f>Table5[[#This Row],[Column314]]*Table5[[#This Row],[Column313]]</f>
        <v>2698.9199999999996</v>
      </c>
      <c r="AN107" s="344">
        <v>1.73</v>
      </c>
      <c r="AO107" s="282">
        <v>208</v>
      </c>
      <c r="AP107" s="282">
        <f>Table5[[#This Row],[Column3133]]/Table5[[#This Row],[Column3134]]/Table5[[#This Row],[Column31332]]</f>
        <v>7.5003334815473535</v>
      </c>
      <c r="AQ107" s="364">
        <v>8</v>
      </c>
      <c r="AR107">
        <v>178.02</v>
      </c>
      <c r="AS107">
        <v>15.973000000000001</v>
      </c>
      <c r="AT107" s="364">
        <f>Table5[[#This Row],[Column31323]]*Table5[[#This Row],[Column31324]]</f>
        <v>2843.5134600000001</v>
      </c>
      <c r="AU107" s="364">
        <f>Table5[[#This Row],[Column31325]]/Table5[[#This Row],[Column31332]]/Table5[[#This Row],[Column3134]]</f>
        <v>7.9021605713650507</v>
      </c>
      <c r="AV107" s="364">
        <v>8</v>
      </c>
      <c r="AW107" s="301" t="str">
        <f>IF(Table5[[#This Row],[Column15]]&lt;0,"A","B")</f>
        <v>A</v>
      </c>
      <c r="AX107" s="2">
        <f>VLOOKUP(Table5[[#This Row],[Column29]],'Old Version, Power Supplies'!AA$195:AC$212,2,FALSE)</f>
        <v>20</v>
      </c>
      <c r="AY107" s="279">
        <f>ABS(Table5[[#This Row],[Column3123]]/Table5[[#This Row],[Column314]])</f>
        <v>1.3605442176870748</v>
      </c>
      <c r="AZ107" s="2">
        <f>VLOOKUP(Table5[[#This Row],[Column29]],'Old Version, Power Supplies'!AA$195:AC$212,3,FALSE)</f>
        <v>250</v>
      </c>
      <c r="BA107" s="279">
        <f>ABS(Table5[[#This Row],[Column31223]]/Table5[[#This Row],[Column313]])</f>
        <v>1.3616557734204793</v>
      </c>
      <c r="BB107" s="279" t="s">
        <v>585</v>
      </c>
    </row>
    <row r="108" spans="1:54" x14ac:dyDescent="0.25">
      <c r="A108" s="367">
        <v>103</v>
      </c>
      <c r="B108" s="367">
        <v>133</v>
      </c>
      <c r="C108" s="368" t="s">
        <v>490</v>
      </c>
      <c r="D108" s="368" t="s">
        <v>186</v>
      </c>
      <c r="E108" s="368">
        <v>162.33099999999999</v>
      </c>
      <c r="F108" s="368">
        <v>0.16</v>
      </c>
      <c r="G108" s="369">
        <v>77.998000000000005</v>
      </c>
      <c r="H108" s="368">
        <v>0.62029999999999996</v>
      </c>
      <c r="I108" s="368">
        <v>0.12429999999999999</v>
      </c>
      <c r="J108" s="368">
        <v>-27.387</v>
      </c>
      <c r="K108" s="368">
        <v>-0.33500000000000002</v>
      </c>
      <c r="L108" s="368">
        <v>-0.95099999999999996</v>
      </c>
      <c r="M108" s="368">
        <v>0</v>
      </c>
      <c r="N108" s="368">
        <v>9.1</v>
      </c>
      <c r="O108" s="368">
        <v>9.2439999999999998</v>
      </c>
      <c r="P108" s="368">
        <v>10.1</v>
      </c>
      <c r="Q108" s="368">
        <v>177.8</v>
      </c>
      <c r="R108" s="370">
        <v>7.69</v>
      </c>
      <c r="S108" s="368">
        <f>ABS(H108)</f>
        <v>0.62029999999999996</v>
      </c>
      <c r="T108" s="368">
        <f>ABS(I108)</f>
        <v>0.12429999999999999</v>
      </c>
      <c r="U108" s="368">
        <f>ABS(J108)</f>
        <v>27.387</v>
      </c>
      <c r="V108" s="368">
        <f>ABS(K108)</f>
        <v>0.33500000000000002</v>
      </c>
      <c r="W108" s="368">
        <f>ABS(L108)</f>
        <v>0.95099999999999996</v>
      </c>
      <c r="X108" s="368">
        <f>ABS(M108)</f>
        <v>0</v>
      </c>
      <c r="Y108" s="368">
        <f>ABS(N108)</f>
        <v>9.1</v>
      </c>
      <c r="Z108" s="368">
        <f>ABS(O108)</f>
        <v>9.2439999999999998</v>
      </c>
      <c r="AA108" s="368">
        <f>ABS(P108)</f>
        <v>10.1</v>
      </c>
      <c r="AB108" s="368">
        <f>ABS(Q108)</f>
        <v>177.8</v>
      </c>
      <c r="AC108" s="371">
        <f>ABS(R108)</f>
        <v>7.69</v>
      </c>
      <c r="AD108" s="345" t="s">
        <v>490</v>
      </c>
      <c r="AE108" s="335" t="s">
        <v>181</v>
      </c>
      <c r="AF108" s="335"/>
      <c r="AG108" s="353" t="s">
        <v>428</v>
      </c>
      <c r="AH108" s="345" t="s">
        <v>422</v>
      </c>
      <c r="AI108" s="284">
        <f>Table5[[#This Row],[Column26]]</f>
        <v>10.1</v>
      </c>
      <c r="AJ108" s="282">
        <f>Table5[[#This Row],[Column27]]</f>
        <v>177.8</v>
      </c>
      <c r="AK108" s="346" t="s">
        <v>305</v>
      </c>
      <c r="AL108" s="282">
        <v>400</v>
      </c>
      <c r="AM108" s="282">
        <f>Table5[[#This Row],[Column314]]*Table5[[#This Row],[Column313]]</f>
        <v>1795.78</v>
      </c>
      <c r="AN108" s="344">
        <v>1</v>
      </c>
      <c r="AO108" s="282">
        <v>208</v>
      </c>
      <c r="AP108" s="282">
        <f>Table5[[#This Row],[Column3133]]/Table5[[#This Row],[Column3134]]/Table5[[#This Row],[Column31332]]</f>
        <v>8.6335576923076918</v>
      </c>
      <c r="AQ108" s="364"/>
      <c r="AR108">
        <v>195.26</v>
      </c>
      <c r="AS108">
        <v>12.568</v>
      </c>
      <c r="AT108" s="364">
        <f>Table5[[#This Row],[Column31323]]*Table5[[#This Row],[Column31324]]</f>
        <v>2454.0276799999997</v>
      </c>
      <c r="AU108" s="493">
        <f>Table5[[#This Row],[Column31325]]/Table5[[#This Row],[Column31332]]/Table5[[#This Row],[Column3134]]</f>
        <v>11.798209999999999</v>
      </c>
      <c r="AV108" s="364"/>
      <c r="AW108" s="301" t="str">
        <f>IF(Table5[[#This Row],[Column15]]&lt;0,"A","B")</f>
        <v>B</v>
      </c>
      <c r="AX108" s="2">
        <f>VLOOKUP(Table5[[#This Row],[Column29]],'Old Version, Power Supplies'!AA$195:AC$212,2,FALSE)</f>
        <v>15</v>
      </c>
      <c r="AY108" s="279">
        <f>ABS(Table5[[#This Row],[Column3123]]/Table5[[#This Row],[Column314]])</f>
        <v>1.4851485148514851</v>
      </c>
      <c r="AZ108" s="2">
        <f>VLOOKUP(Table5[[#This Row],[Column29]],'Old Version, Power Supplies'!AA$195:AC$212,3,FALSE)</f>
        <v>220</v>
      </c>
      <c r="BA108" s="279">
        <f>ABS(Table5[[#This Row],[Column31223]]/Table5[[#This Row],[Column313]])</f>
        <v>1.2373453318335208</v>
      </c>
      <c r="BB108" s="279" t="s">
        <v>491</v>
      </c>
    </row>
    <row r="109" spans="1:54" x14ac:dyDescent="0.25">
      <c r="A109" s="367">
        <v>104</v>
      </c>
      <c r="B109" s="484">
        <v>132</v>
      </c>
      <c r="C109" s="368" t="s">
        <v>486</v>
      </c>
      <c r="D109" s="368" t="s">
        <v>186</v>
      </c>
      <c r="E109" s="368">
        <v>163.00200000000001</v>
      </c>
      <c r="F109" s="368">
        <v>0.16</v>
      </c>
      <c r="G109" s="369">
        <v>77.998000000000005</v>
      </c>
      <c r="H109" s="368">
        <v>0.62029999999999996</v>
      </c>
      <c r="I109" s="368">
        <v>0.12429999999999999</v>
      </c>
      <c r="J109" s="368">
        <v>-27.387</v>
      </c>
      <c r="K109" s="368">
        <v>-0.33500000000000002</v>
      </c>
      <c r="L109" s="368">
        <v>-0.95099999999999996</v>
      </c>
      <c r="M109" s="368">
        <v>0</v>
      </c>
      <c r="N109" s="368">
        <v>9.1</v>
      </c>
      <c r="O109" s="368">
        <v>9.2439999999999998</v>
      </c>
      <c r="P109" s="368">
        <v>10.1</v>
      </c>
      <c r="Q109" s="368">
        <v>177.8</v>
      </c>
      <c r="R109" s="370">
        <v>7.69</v>
      </c>
      <c r="S109" s="368">
        <f>ABS(H109)</f>
        <v>0.62029999999999996</v>
      </c>
      <c r="T109" s="368">
        <f>ABS(I109)</f>
        <v>0.12429999999999999</v>
      </c>
      <c r="U109" s="368">
        <f>ABS(J109)</f>
        <v>27.387</v>
      </c>
      <c r="V109" s="368">
        <f>ABS(K109)</f>
        <v>0.33500000000000002</v>
      </c>
      <c r="W109" s="368">
        <f>ABS(L109)</f>
        <v>0.95099999999999996</v>
      </c>
      <c r="X109" s="368">
        <f>ABS(M109)</f>
        <v>0</v>
      </c>
      <c r="Y109" s="368">
        <f>ABS(N109)</f>
        <v>9.1</v>
      </c>
      <c r="Z109" s="368">
        <f>ABS(O109)</f>
        <v>9.2439999999999998</v>
      </c>
      <c r="AA109" s="368">
        <f>ABS(P109)</f>
        <v>10.1</v>
      </c>
      <c r="AB109" s="368">
        <f>ABS(Q109)</f>
        <v>177.8</v>
      </c>
      <c r="AC109" s="371">
        <f>ABS(R109)</f>
        <v>7.69</v>
      </c>
      <c r="AD109" s="345" t="s">
        <v>486</v>
      </c>
      <c r="AE109" s="335" t="s">
        <v>181</v>
      </c>
      <c r="AF109" s="335"/>
      <c r="AG109" s="353" t="s">
        <v>487</v>
      </c>
      <c r="AH109" s="372" t="s">
        <v>488</v>
      </c>
      <c r="AI109" s="284">
        <f>Table5[[#This Row],[Column26]]</f>
        <v>10.1</v>
      </c>
      <c r="AJ109" s="282">
        <f>Table5[[#This Row],[Column27]]</f>
        <v>177.8</v>
      </c>
      <c r="AK109" s="346" t="s">
        <v>305</v>
      </c>
      <c r="AL109" s="282">
        <v>400</v>
      </c>
      <c r="AM109" s="282">
        <f>Table5[[#This Row],[Column314]]*Table5[[#This Row],[Column313]]</f>
        <v>1795.78</v>
      </c>
      <c r="AN109" s="344">
        <v>1</v>
      </c>
      <c r="AO109" s="282">
        <v>208</v>
      </c>
      <c r="AP109" s="282">
        <f>Table5[[#This Row],[Column3133]]/Table5[[#This Row],[Column3134]]/Table5[[#This Row],[Column31332]]</f>
        <v>8.6335576923076918</v>
      </c>
      <c r="AQ109" s="364">
        <v>14</v>
      </c>
      <c r="AR109">
        <v>192.17</v>
      </c>
      <c r="AS109">
        <v>12.205</v>
      </c>
      <c r="AT109" s="364">
        <f>Table5[[#This Row],[Column31323]]*Table5[[#This Row],[Column31324]]</f>
        <v>2345.4348499999996</v>
      </c>
      <c r="AU109" s="493">
        <f>Table5[[#This Row],[Column31325]]/Table5[[#This Row],[Column31332]]/Table5[[#This Row],[Column3134]]</f>
        <v>11.276129086538459</v>
      </c>
      <c r="AV109" s="496">
        <v>17</v>
      </c>
      <c r="AW109" s="301" t="str">
        <f>IF(Table5[[#This Row],[Column15]]&lt;0,"A","B")</f>
        <v>B</v>
      </c>
      <c r="AX109" s="2">
        <f>VLOOKUP(Table5[[#This Row],[Column29]],'Old Version, Power Supplies'!AA$195:AC$212,2,FALSE)</f>
        <v>15</v>
      </c>
      <c r="AY109" s="279">
        <f>ABS(Table5[[#This Row],[Column3123]]/Table5[[#This Row],[Column314]])</f>
        <v>1.4851485148514851</v>
      </c>
      <c r="AZ109" s="2">
        <f>VLOOKUP(Table5[[#This Row],[Column29]],'Old Version, Power Supplies'!AA$195:AC$212,3,FALSE)</f>
        <v>220</v>
      </c>
      <c r="BA109" s="279">
        <f>ABS(Table5[[#This Row],[Column31223]]/Table5[[#This Row],[Column313]])</f>
        <v>1.2373453318335208</v>
      </c>
      <c r="BB109" s="352" t="s">
        <v>489</v>
      </c>
    </row>
    <row r="110" spans="1:54" x14ac:dyDescent="0.25">
      <c r="A110" s="367">
        <v>105</v>
      </c>
      <c r="B110" s="367">
        <v>131</v>
      </c>
      <c r="C110" s="368" t="s">
        <v>484</v>
      </c>
      <c r="D110" s="368" t="s">
        <v>256</v>
      </c>
      <c r="E110" s="368">
        <v>164.02</v>
      </c>
      <c r="F110" s="368">
        <v>0.24</v>
      </c>
      <c r="G110" s="369">
        <v>77.998000000000005</v>
      </c>
      <c r="H110" s="368">
        <v>-0.64019999999999999</v>
      </c>
      <c r="I110" s="368">
        <v>-0.1807</v>
      </c>
      <c r="J110" s="368">
        <v>39.820999999999998</v>
      </c>
      <c r="K110" s="368">
        <v>0.34599999999999997</v>
      </c>
      <c r="L110" s="368">
        <v>2.0640000000000001</v>
      </c>
      <c r="M110" s="368">
        <v>0</v>
      </c>
      <c r="N110" s="368">
        <v>13.7</v>
      </c>
      <c r="O110" s="368">
        <v>-9.5489999999999995</v>
      </c>
      <c r="P110" s="368">
        <v>-14.7</v>
      </c>
      <c r="Q110" s="368">
        <v>-183.6</v>
      </c>
      <c r="R110" s="370">
        <v>-7.94</v>
      </c>
      <c r="S110" s="368">
        <f>ABS(H110)</f>
        <v>0.64019999999999999</v>
      </c>
      <c r="T110" s="368">
        <f>ABS(I110)</f>
        <v>0.1807</v>
      </c>
      <c r="U110" s="368">
        <f>ABS(J110)</f>
        <v>39.820999999999998</v>
      </c>
      <c r="V110" s="368">
        <f>ABS(K110)</f>
        <v>0.34599999999999997</v>
      </c>
      <c r="W110" s="368">
        <f>ABS(L110)</f>
        <v>2.0640000000000001</v>
      </c>
      <c r="X110" s="368">
        <f>ABS(M110)</f>
        <v>0</v>
      </c>
      <c r="Y110" s="368">
        <f>ABS(N110)</f>
        <v>13.7</v>
      </c>
      <c r="Z110" s="368">
        <f>ABS(O110)</f>
        <v>9.5489999999999995</v>
      </c>
      <c r="AA110" s="368">
        <f>ABS(P110)</f>
        <v>14.7</v>
      </c>
      <c r="AB110" s="368">
        <f>ABS(Q110)</f>
        <v>183.6</v>
      </c>
      <c r="AC110" s="371">
        <f>ABS(R110)</f>
        <v>7.94</v>
      </c>
      <c r="AD110" s="345" t="s">
        <v>484</v>
      </c>
      <c r="AE110" s="335" t="s">
        <v>359</v>
      </c>
      <c r="AF110" s="335"/>
      <c r="AG110" s="353" t="s">
        <v>580</v>
      </c>
      <c r="AH110" s="353" t="s">
        <v>581</v>
      </c>
      <c r="AI110" s="284">
        <f>Table5[[#This Row],[Column26]]</f>
        <v>14.7</v>
      </c>
      <c r="AJ110" s="282">
        <f>Table5[[#This Row],[Column27]]</f>
        <v>183.6</v>
      </c>
      <c r="AK110" s="346" t="s">
        <v>305</v>
      </c>
      <c r="AL110" s="282">
        <v>400</v>
      </c>
      <c r="AM110" s="282">
        <f>Table5[[#This Row],[Column314]]*Table5[[#This Row],[Column313]]</f>
        <v>2698.9199999999996</v>
      </c>
      <c r="AN110" s="344">
        <v>1.73</v>
      </c>
      <c r="AO110" s="282">
        <v>208</v>
      </c>
      <c r="AP110" s="282">
        <f>Table5[[#This Row],[Column3133]]/Table5[[#This Row],[Column3134]]/Table5[[#This Row],[Column31332]]</f>
        <v>7.5003334815473535</v>
      </c>
      <c r="AQ110" s="364">
        <v>8</v>
      </c>
      <c r="AR110">
        <v>189.61</v>
      </c>
      <c r="AS110">
        <v>16.861000000000001</v>
      </c>
      <c r="AT110" s="364">
        <f>Table5[[#This Row],[Column31323]]*Table5[[#This Row],[Column31324]]</f>
        <v>3197.0142100000003</v>
      </c>
      <c r="AU110" s="364">
        <f>Table5[[#This Row],[Column31325]]/Table5[[#This Row],[Column31332]]/Table5[[#This Row],[Column3134]]</f>
        <v>8.8845437138728336</v>
      </c>
      <c r="AV110" s="364">
        <v>9</v>
      </c>
      <c r="AW110" s="301" t="str">
        <f>IF(Table5[[#This Row],[Column15]]&lt;0,"A","B")</f>
        <v>A</v>
      </c>
      <c r="AX110" s="2">
        <f>VLOOKUP(Table5[[#This Row],[Column29]],'Old Version, Power Supplies'!AA$195:AC$212,2,FALSE)</f>
        <v>20</v>
      </c>
      <c r="AY110" s="279">
        <f>ABS(Table5[[#This Row],[Column3123]]/Table5[[#This Row],[Column314]])</f>
        <v>1.3605442176870748</v>
      </c>
      <c r="AZ110" s="2">
        <f>VLOOKUP(Table5[[#This Row],[Column29]],'Old Version, Power Supplies'!AA$195:AC$212,3,FALSE)</f>
        <v>250</v>
      </c>
      <c r="BA110" s="279">
        <f>ABS(Table5[[#This Row],[Column31223]]/Table5[[#This Row],[Column313]])</f>
        <v>1.3616557734204793</v>
      </c>
      <c r="BB110" s="352" t="s">
        <v>582</v>
      </c>
    </row>
    <row r="111" spans="1:54" x14ac:dyDescent="0.25">
      <c r="A111" s="367">
        <v>106</v>
      </c>
      <c r="B111" s="367">
        <v>130</v>
      </c>
      <c r="C111" s="368" t="s">
        <v>482</v>
      </c>
      <c r="D111" s="368" t="s">
        <v>186</v>
      </c>
      <c r="E111" s="368">
        <v>164.96700000000001</v>
      </c>
      <c r="F111" s="368">
        <v>0.16</v>
      </c>
      <c r="G111" s="369">
        <v>77.998000000000005</v>
      </c>
      <c r="H111" s="368">
        <v>0.41070000000000001</v>
      </c>
      <c r="I111" s="368">
        <v>8.2299999999999998E-2</v>
      </c>
      <c r="J111" s="368">
        <v>-18.105</v>
      </c>
      <c r="K111" s="368">
        <v>-0.50600000000000001</v>
      </c>
      <c r="L111" s="368">
        <v>-0.63200000000000001</v>
      </c>
      <c r="M111" s="368">
        <v>0</v>
      </c>
      <c r="N111" s="368">
        <v>9.1</v>
      </c>
      <c r="O111" s="368">
        <v>6.12</v>
      </c>
      <c r="P111" s="368">
        <v>6.7</v>
      </c>
      <c r="Q111" s="368">
        <v>117.7</v>
      </c>
      <c r="R111" s="370">
        <v>5.09</v>
      </c>
      <c r="S111" s="368">
        <f>ABS(H111)</f>
        <v>0.41070000000000001</v>
      </c>
      <c r="T111" s="368">
        <f>ABS(I111)</f>
        <v>8.2299999999999998E-2</v>
      </c>
      <c r="U111" s="368">
        <f>ABS(J111)</f>
        <v>18.105</v>
      </c>
      <c r="V111" s="368">
        <f>ABS(K111)</f>
        <v>0.50600000000000001</v>
      </c>
      <c r="W111" s="368">
        <f>ABS(L111)</f>
        <v>0.63200000000000001</v>
      </c>
      <c r="X111" s="368">
        <f>ABS(M111)</f>
        <v>0</v>
      </c>
      <c r="Y111" s="368">
        <f>ABS(N111)</f>
        <v>9.1</v>
      </c>
      <c r="Z111" s="368">
        <f>ABS(O111)</f>
        <v>6.12</v>
      </c>
      <c r="AA111" s="368">
        <f>ABS(P111)</f>
        <v>6.7</v>
      </c>
      <c r="AB111" s="368">
        <f>ABS(Q111)</f>
        <v>117.7</v>
      </c>
      <c r="AC111" s="371">
        <f>ABS(R111)</f>
        <v>5.09</v>
      </c>
      <c r="AD111" s="345" t="s">
        <v>482</v>
      </c>
      <c r="AE111" s="335" t="s">
        <v>252</v>
      </c>
      <c r="AF111" s="335"/>
      <c r="AG111" s="341" t="s">
        <v>443</v>
      </c>
      <c r="AH111" s="353" t="s">
        <v>478</v>
      </c>
      <c r="AI111" s="284">
        <f>Table5[[#This Row],[Column26]]</f>
        <v>6.7</v>
      </c>
      <c r="AJ111" s="282">
        <f>Table5[[#This Row],[Column27]]</f>
        <v>117.7</v>
      </c>
      <c r="AK111" s="282">
        <v>2</v>
      </c>
      <c r="AL111" s="282">
        <v>150</v>
      </c>
      <c r="AM111" s="282">
        <f>Table5[[#This Row],[Column314]]*Table5[[#This Row],[Column313]]</f>
        <v>788.59</v>
      </c>
      <c r="AN111" s="344">
        <v>1</v>
      </c>
      <c r="AO111" s="282">
        <v>208</v>
      </c>
      <c r="AP111" s="282">
        <f>Table5[[#This Row],[Column3133]]/Table5[[#This Row],[Column3134]]/Table5[[#This Row],[Column31332]]</f>
        <v>3.7912980769230771</v>
      </c>
      <c r="AQ111" s="364">
        <v>9</v>
      </c>
      <c r="AR111">
        <v>112.02</v>
      </c>
      <c r="AS111">
        <v>6.9269999999999996</v>
      </c>
      <c r="AT111" s="364">
        <f>Table5[[#This Row],[Column31323]]*Table5[[#This Row],[Column31324]]</f>
        <v>775.96253999999988</v>
      </c>
      <c r="AU111" s="364">
        <f>Table5[[#This Row],[Column31325]]/Table5[[#This Row],[Column31332]]/Table5[[#This Row],[Column3134]]</f>
        <v>3.7305891346153839</v>
      </c>
      <c r="AV111" s="364">
        <v>7</v>
      </c>
      <c r="AW111" s="301" t="str">
        <f>IF(Table5[[#This Row],[Column15]]&lt;0,"A","B")</f>
        <v>B</v>
      </c>
      <c r="AX111" s="2">
        <f>VLOOKUP(Table5[[#This Row],[Column29]],'Old Version, Power Supplies'!AA$195:AC$212,2,FALSE)</f>
        <v>10</v>
      </c>
      <c r="AY111" s="279">
        <f>ABS(Table5[[#This Row],[Column3123]]/Table5[[#This Row],[Column314]])</f>
        <v>1.4925373134328357</v>
      </c>
      <c r="AZ111" s="2">
        <f>VLOOKUP(Table5[[#This Row],[Column29]],'Old Version, Power Supplies'!AA$195:AC$212,3,FALSE)</f>
        <v>240</v>
      </c>
      <c r="BA111" s="279">
        <f>ABS(Table5[[#This Row],[Column31223]]/Table5[[#This Row],[Column313]])</f>
        <v>2.0390824129141887</v>
      </c>
      <c r="BB111" s="352" t="s">
        <v>483</v>
      </c>
    </row>
    <row r="112" spans="1:54" x14ac:dyDescent="0.25">
      <c r="A112" s="367">
        <v>107</v>
      </c>
      <c r="B112" s="484">
        <v>129</v>
      </c>
      <c r="C112" s="368" t="s">
        <v>480</v>
      </c>
      <c r="D112" s="368" t="s">
        <v>104</v>
      </c>
      <c r="E112" s="368">
        <v>165.547</v>
      </c>
      <c r="F112" s="368">
        <v>0.1</v>
      </c>
      <c r="G112" s="369">
        <v>77.998000000000005</v>
      </c>
      <c r="H112" s="368">
        <v>-7.1099999999999997E-2</v>
      </c>
      <c r="I112" s="368">
        <v>-9.1000000000000004E-3</v>
      </c>
      <c r="J112" s="368">
        <v>2.0049999999999999</v>
      </c>
      <c r="K112" s="368">
        <v>2.8650000000000002</v>
      </c>
      <c r="L112" s="368">
        <v>4.3999999999999997E-2</v>
      </c>
      <c r="M112" s="368">
        <v>0</v>
      </c>
      <c r="N112" s="368">
        <v>230</v>
      </c>
      <c r="O112" s="368">
        <v>-1.0840000000000001</v>
      </c>
      <c r="P112" s="368">
        <v>-2.5</v>
      </c>
      <c r="Q112" s="368">
        <v>-3.2</v>
      </c>
      <c r="R112" s="370">
        <v>-0.61</v>
      </c>
      <c r="S112" s="368">
        <f>ABS(H112)</f>
        <v>7.1099999999999997E-2</v>
      </c>
      <c r="T112" s="368">
        <f>ABS(I112)</f>
        <v>9.1000000000000004E-3</v>
      </c>
      <c r="U112" s="368">
        <f>ABS(J112)</f>
        <v>2.0049999999999999</v>
      </c>
      <c r="V112" s="368">
        <f>ABS(K112)</f>
        <v>2.8650000000000002</v>
      </c>
      <c r="W112" s="368">
        <f>ABS(L112)</f>
        <v>4.3999999999999997E-2</v>
      </c>
      <c r="X112" s="368">
        <f>ABS(M112)</f>
        <v>0</v>
      </c>
      <c r="Y112" s="368">
        <f>ABS(N112)</f>
        <v>230</v>
      </c>
      <c r="Z112" s="368">
        <f>ABS(O112)</f>
        <v>1.0840000000000001</v>
      </c>
      <c r="AA112" s="368">
        <f>ABS(P112)</f>
        <v>2.5</v>
      </c>
      <c r="AB112" s="368">
        <f>ABS(Q112)</f>
        <v>3.2</v>
      </c>
      <c r="AC112" s="371">
        <f>ABS(R112)</f>
        <v>0.61</v>
      </c>
      <c r="AD112" s="345" t="s">
        <v>480</v>
      </c>
      <c r="AE112" s="335" t="s">
        <v>212</v>
      </c>
      <c r="AF112" s="335"/>
      <c r="AG112" s="353" t="s">
        <v>443</v>
      </c>
      <c r="AH112" s="353" t="s">
        <v>444</v>
      </c>
      <c r="AI112" s="284">
        <f>Table5[[#This Row],[Column26]]</f>
        <v>2.5</v>
      </c>
      <c r="AJ112" s="284">
        <f>Table5[[#This Row],[Column27]]</f>
        <v>3.2</v>
      </c>
      <c r="AK112" s="282">
        <v>12</v>
      </c>
      <c r="AL112" s="284">
        <v>25</v>
      </c>
      <c r="AM112" s="284">
        <f>Table5[[#This Row],[Column314]]*Table5[[#This Row],[Column313]]</f>
        <v>8</v>
      </c>
      <c r="AN112" s="344">
        <v>1</v>
      </c>
      <c r="AO112" s="282">
        <v>120</v>
      </c>
      <c r="AP112" s="284">
        <f>Table5[[#This Row],[Column3133]]/Table5[[#This Row],[Column3134]]/Table5[[#This Row],[Column31332]]</f>
        <v>6.6666666666666666E-2</v>
      </c>
      <c r="AQ112" s="363"/>
      <c r="AR112" s="102">
        <v>2.5</v>
      </c>
      <c r="AS112" s="102">
        <v>2.0659999999999998</v>
      </c>
      <c r="AT112" s="363">
        <f>Table5[[#This Row],[Column31323]]*Table5[[#This Row],[Column31324]]</f>
        <v>5.1649999999999991</v>
      </c>
      <c r="AU112" s="363">
        <f>Table5[[#This Row],[Column31325]]/Table5[[#This Row],[Column31332]]/Table5[[#This Row],[Column3134]]</f>
        <v>4.3041666666666659E-2</v>
      </c>
      <c r="AV112" s="363"/>
      <c r="AW112" s="301" t="str">
        <f>IF(Table5[[#This Row],[Column15]]&lt;0,"A","B")</f>
        <v>A</v>
      </c>
      <c r="AX112" s="2">
        <f>VLOOKUP(Table5[[#This Row],[Column29]],'Old Version, Power Supplies'!AA$195:AC$212,2,FALSE)</f>
        <v>20</v>
      </c>
      <c r="AY112" s="279">
        <f>ABS(Table5[[#This Row],[Column3123]]/Table5[[#This Row],[Column314]])</f>
        <v>8</v>
      </c>
      <c r="AZ112" s="2">
        <f>VLOOKUP(Table5[[#This Row],[Column29]],'Old Version, Power Supplies'!AA$195:AC$212,3,FALSE)</f>
        <v>10</v>
      </c>
      <c r="BA112" s="279">
        <f>ABS(Table5[[#This Row],[Column31223]]/Table5[[#This Row],[Column313]])</f>
        <v>3.125</v>
      </c>
      <c r="BB112" s="279" t="s">
        <v>481</v>
      </c>
    </row>
    <row r="113" spans="1:54" x14ac:dyDescent="0.25">
      <c r="A113" s="367">
        <v>108</v>
      </c>
      <c r="B113" s="367">
        <v>128</v>
      </c>
      <c r="C113" s="368" t="s">
        <v>477</v>
      </c>
      <c r="D113" s="368" t="s">
        <v>245</v>
      </c>
      <c r="E113" s="368">
        <v>166.03399999999999</v>
      </c>
      <c r="F113" s="368">
        <v>0.18</v>
      </c>
      <c r="G113" s="369">
        <v>77.998000000000005</v>
      </c>
      <c r="H113" s="368">
        <v>-0.1628</v>
      </c>
      <c r="I113" s="368">
        <v>-3.3500000000000002E-2</v>
      </c>
      <c r="J113" s="368">
        <v>7.391</v>
      </c>
      <c r="K113" s="368">
        <v>1.3979999999999999</v>
      </c>
      <c r="L113" s="368">
        <v>0.28999999999999998</v>
      </c>
      <c r="M113" s="368">
        <v>0</v>
      </c>
      <c r="N113" s="368">
        <v>0.28000000000000003</v>
      </c>
      <c r="O113" s="368">
        <v>-2.105</v>
      </c>
      <c r="P113" s="368">
        <v>-1.8</v>
      </c>
      <c r="Q113" s="368">
        <v>-263.10000000000002</v>
      </c>
      <c r="R113" s="370">
        <v>-8.27</v>
      </c>
      <c r="S113" s="368">
        <f>ABS(H113)</f>
        <v>0.1628</v>
      </c>
      <c r="T113" s="368">
        <f>ABS(I113)</f>
        <v>3.3500000000000002E-2</v>
      </c>
      <c r="U113" s="368">
        <f>ABS(J113)</f>
        <v>7.391</v>
      </c>
      <c r="V113" s="368">
        <f>ABS(K113)</f>
        <v>1.3979999999999999</v>
      </c>
      <c r="W113" s="368">
        <f>ABS(L113)</f>
        <v>0.28999999999999998</v>
      </c>
      <c r="X113" s="368">
        <f>ABS(M113)</f>
        <v>0</v>
      </c>
      <c r="Y113" s="368">
        <f>ABS(N113)</f>
        <v>0.28000000000000003</v>
      </c>
      <c r="Z113" s="368">
        <f>ABS(O113)</f>
        <v>2.105</v>
      </c>
      <c r="AA113" s="368">
        <f>ABS(P113)</f>
        <v>1.8</v>
      </c>
      <c r="AB113" s="368">
        <f>ABS(Q113)</f>
        <v>263.10000000000002</v>
      </c>
      <c r="AC113" s="371">
        <f>ABS(R113)</f>
        <v>8.27</v>
      </c>
      <c r="AD113" s="345" t="s">
        <v>477</v>
      </c>
      <c r="AE113" s="335" t="s">
        <v>246</v>
      </c>
      <c r="AF113" s="335"/>
      <c r="AG113" s="341" t="s">
        <v>415</v>
      </c>
      <c r="AH113" s="345" t="s">
        <v>416</v>
      </c>
      <c r="AI113" s="284">
        <f>Table5[[#This Row],[Column26]]</f>
        <v>1.8</v>
      </c>
      <c r="AJ113" s="282">
        <f>Table5[[#This Row],[Column27]]</f>
        <v>263.10000000000002</v>
      </c>
      <c r="AK113" s="346" t="s">
        <v>305</v>
      </c>
      <c r="AL113" s="282">
        <v>400</v>
      </c>
      <c r="AM113" s="282">
        <f>Table5[[#This Row],[Column314]]*Table5[[#This Row],[Column313]]</f>
        <v>473.58000000000004</v>
      </c>
      <c r="AN113" s="344">
        <v>1</v>
      </c>
      <c r="AO113" s="282">
        <v>208</v>
      </c>
      <c r="AP113" s="282">
        <f>Table5[[#This Row],[Column3133]]/Table5[[#This Row],[Column3134]]/Table5[[#This Row],[Column31332]]</f>
        <v>2.2768269230769231</v>
      </c>
      <c r="AQ113" s="364"/>
      <c r="AR113" s="102">
        <v>251.3</v>
      </c>
      <c r="AS113" s="102">
        <v>2.907</v>
      </c>
      <c r="AT113" s="364">
        <f>Table5[[#This Row],[Column31323]]*Table5[[#This Row],[Column31324]]</f>
        <v>730.52910000000008</v>
      </c>
      <c r="AU113" s="364">
        <f>Table5[[#This Row],[Column31325]]/Table5[[#This Row],[Column31332]]/Table5[[#This Row],[Column3134]]</f>
        <v>3.5121591346153851</v>
      </c>
      <c r="AV113" s="364"/>
      <c r="AW113" s="301" t="str">
        <f>IF(Table5[[#This Row],[Column15]]&lt;0,"A","B")</f>
        <v>A</v>
      </c>
      <c r="AX113" s="2">
        <f>VLOOKUP(Table5[[#This Row],[Column29]],'Old Version, Power Supplies'!AA$195:AC$212,2,FALSE)</f>
        <v>8</v>
      </c>
      <c r="AY113" s="279">
        <f>ABS(Table5[[#This Row],[Column3123]]/Table5[[#This Row],[Column314]])</f>
        <v>4.4444444444444446</v>
      </c>
      <c r="AZ113" s="2">
        <f>VLOOKUP(Table5[[#This Row],[Column29]],'Old Version, Power Supplies'!AA$195:AC$212,3,FALSE)</f>
        <v>300</v>
      </c>
      <c r="BA113" s="279">
        <f>ABS(Table5[[#This Row],[Column31223]]/Table5[[#This Row],[Column313]])</f>
        <v>1.1402508551881414</v>
      </c>
      <c r="BB113" s="352" t="s">
        <v>479</v>
      </c>
    </row>
    <row r="114" spans="1:54" x14ac:dyDescent="0.25">
      <c r="A114" s="367">
        <v>109</v>
      </c>
      <c r="B114" s="367">
        <v>145</v>
      </c>
      <c r="C114" s="368" t="s">
        <v>516</v>
      </c>
      <c r="D114" s="368" t="s">
        <v>208</v>
      </c>
      <c r="E114" s="368">
        <v>160.04599999999999</v>
      </c>
      <c r="F114" s="368">
        <v>0.15</v>
      </c>
      <c r="G114" s="369">
        <v>77.998000000000005</v>
      </c>
      <c r="H114" s="368">
        <v>0</v>
      </c>
      <c r="I114" s="368">
        <v>0</v>
      </c>
      <c r="J114" s="368">
        <v>0</v>
      </c>
      <c r="K114" s="368">
        <v>0</v>
      </c>
      <c r="L114" s="368">
        <v>0</v>
      </c>
      <c r="M114" s="368">
        <v>3.8370000000000002</v>
      </c>
      <c r="N114" s="368">
        <v>34</v>
      </c>
      <c r="O114" s="368">
        <v>0.77800000000000002</v>
      </c>
      <c r="P114" s="368">
        <v>3.6</v>
      </c>
      <c r="Q114" s="368">
        <v>9.6</v>
      </c>
      <c r="R114" s="370">
        <v>2</v>
      </c>
      <c r="S114" s="368">
        <f>ABS(H114)</f>
        <v>0</v>
      </c>
      <c r="T114" s="368">
        <f>ABS(I114)</f>
        <v>0</v>
      </c>
      <c r="U114" s="368">
        <f>ABS(J114)</f>
        <v>0</v>
      </c>
      <c r="V114" s="368">
        <f>ABS(K114)</f>
        <v>0</v>
      </c>
      <c r="W114" s="368">
        <f>ABS(L114)</f>
        <v>0</v>
      </c>
      <c r="X114" s="368">
        <f>ABS(M114)</f>
        <v>3.8370000000000002</v>
      </c>
      <c r="Y114" s="368">
        <f>ABS(N114)</f>
        <v>34</v>
      </c>
      <c r="Z114" s="368">
        <f>ABS(O114)</f>
        <v>0.77800000000000002</v>
      </c>
      <c r="AA114" s="368">
        <f>ABS(P114)</f>
        <v>3.6</v>
      </c>
      <c r="AB114" s="368">
        <f>ABS(Q114)</f>
        <v>9.6</v>
      </c>
      <c r="AC114" s="371">
        <f>ABS(R114)</f>
        <v>2</v>
      </c>
      <c r="AD114" s="345" t="s">
        <v>516</v>
      </c>
      <c r="AE114" s="335" t="s">
        <v>291</v>
      </c>
      <c r="AF114" s="335"/>
      <c r="AG114" s="353" t="s">
        <v>433</v>
      </c>
      <c r="AH114" s="353" t="s">
        <v>434</v>
      </c>
      <c r="AI114" s="284">
        <f>Table5[[#This Row],[Column26]]</f>
        <v>3.6</v>
      </c>
      <c r="AJ114" s="282">
        <f>Table5[[#This Row],[Column27]]</f>
        <v>9.6</v>
      </c>
      <c r="AK114" s="282">
        <v>12</v>
      </c>
      <c r="AL114" s="282">
        <v>25</v>
      </c>
      <c r="AM114" s="282">
        <f>Table5[[#This Row],[Column314]]*Table5[[#This Row],[Column313]]</f>
        <v>34.56</v>
      </c>
      <c r="AN114" s="344">
        <v>1</v>
      </c>
      <c r="AO114" s="282">
        <v>208</v>
      </c>
      <c r="AP114" s="282">
        <f>Table5[[#This Row],[Column3133]]/Table5[[#This Row],[Column3134]]/Table5[[#This Row],[Column31332]]</f>
        <v>0.16615384615384615</v>
      </c>
      <c r="AQ114" s="364"/>
      <c r="AR114">
        <v>5.3010000000000002</v>
      </c>
      <c r="AS114">
        <v>2.2090000000000001</v>
      </c>
      <c r="AT114" s="364">
        <f>Table5[[#This Row],[Column31323]]*Table5[[#This Row],[Column31324]]</f>
        <v>11.709909000000001</v>
      </c>
      <c r="AU114" s="364">
        <f>Table5[[#This Row],[Column31325]]/Table5[[#This Row],[Column31332]]/Table5[[#This Row],[Column3134]]</f>
        <v>5.6297639423076931E-2</v>
      </c>
      <c r="AV114" s="364"/>
      <c r="AW114" s="301" t="str">
        <f>IF(Table5[[#This Row],[Column15]]&gt;0,"A","B")</f>
        <v>A</v>
      </c>
      <c r="AX114" s="2">
        <f>VLOOKUP(Table5[[#This Row],[Column29]],'Old Version, Power Supplies'!AA$195:AC$212,2,FALSE)</f>
        <v>30</v>
      </c>
      <c r="AY114" s="279">
        <f>ABS(Table5[[#This Row],[Column3123]]/Table5[[#This Row],[Column314]])</f>
        <v>8.3333333333333339</v>
      </c>
      <c r="AZ114" s="2">
        <f>VLOOKUP(Table5[[#This Row],[Column29]],'Old Version, Power Supplies'!AA$195:AC$212,3,FALSE)</f>
        <v>25</v>
      </c>
      <c r="BA114" s="279">
        <f>ABS(Table5[[#This Row],[Column31223]]/Table5[[#This Row],[Column313]])</f>
        <v>2.604166666666667</v>
      </c>
      <c r="BB114" s="352" t="s">
        <v>517</v>
      </c>
    </row>
    <row r="115" spans="1:54" x14ac:dyDescent="0.25">
      <c r="A115" s="367">
        <v>110</v>
      </c>
      <c r="B115" s="484">
        <v>144</v>
      </c>
      <c r="C115" s="368" t="s">
        <v>514</v>
      </c>
      <c r="D115" s="368" t="s">
        <v>208</v>
      </c>
      <c r="E115" s="368">
        <v>160.73500000000001</v>
      </c>
      <c r="F115" s="368">
        <v>0.15</v>
      </c>
      <c r="G115" s="369">
        <v>77.998000000000005</v>
      </c>
      <c r="H115" s="368">
        <v>0</v>
      </c>
      <c r="I115" s="368">
        <v>0</v>
      </c>
      <c r="J115" s="368">
        <v>0</v>
      </c>
      <c r="K115" s="368">
        <v>0</v>
      </c>
      <c r="L115" s="368">
        <v>0</v>
      </c>
      <c r="M115" s="368">
        <v>-1.621</v>
      </c>
      <c r="N115" s="368">
        <v>34</v>
      </c>
      <c r="O115" s="368">
        <v>-0.32900000000000001</v>
      </c>
      <c r="P115" s="368">
        <v>-1.5</v>
      </c>
      <c r="Q115" s="368">
        <v>-4.0999999999999996</v>
      </c>
      <c r="R115" s="370">
        <v>-0.85</v>
      </c>
      <c r="S115" s="368">
        <f>ABS(H115)</f>
        <v>0</v>
      </c>
      <c r="T115" s="368">
        <f>ABS(I115)</f>
        <v>0</v>
      </c>
      <c r="U115" s="368">
        <f>ABS(J115)</f>
        <v>0</v>
      </c>
      <c r="V115" s="368">
        <f>ABS(K115)</f>
        <v>0</v>
      </c>
      <c r="W115" s="368">
        <f>ABS(L115)</f>
        <v>0</v>
      </c>
      <c r="X115" s="368">
        <f>ABS(M115)</f>
        <v>1.621</v>
      </c>
      <c r="Y115" s="368">
        <f>ABS(N115)</f>
        <v>34</v>
      </c>
      <c r="Z115" s="368">
        <f>ABS(O115)</f>
        <v>0.32900000000000001</v>
      </c>
      <c r="AA115" s="368">
        <f>ABS(P115)</f>
        <v>1.5</v>
      </c>
      <c r="AB115" s="368">
        <f>ABS(Q115)</f>
        <v>4.0999999999999996</v>
      </c>
      <c r="AC115" s="371">
        <f>ABS(R115)</f>
        <v>0.85</v>
      </c>
      <c r="AD115" s="345" t="s">
        <v>514</v>
      </c>
      <c r="AE115" s="335" t="s">
        <v>212</v>
      </c>
      <c r="AF115" s="335"/>
      <c r="AG115" s="353" t="s">
        <v>458</v>
      </c>
      <c r="AH115" s="353" t="s">
        <v>459</v>
      </c>
      <c r="AI115" s="284">
        <f>Table5[[#This Row],[Column26]]</f>
        <v>1.5</v>
      </c>
      <c r="AJ115" s="284">
        <f>Table5[[#This Row],[Column27]]</f>
        <v>4.0999999999999996</v>
      </c>
      <c r="AK115" s="282">
        <v>12</v>
      </c>
      <c r="AL115" s="284">
        <v>25</v>
      </c>
      <c r="AM115" s="284">
        <f>Table5[[#This Row],[Column314]]*Table5[[#This Row],[Column313]]</f>
        <v>6.1499999999999995</v>
      </c>
      <c r="AN115" s="344">
        <v>1</v>
      </c>
      <c r="AO115" s="282">
        <v>120</v>
      </c>
      <c r="AP115" s="284">
        <f>Table5[[#This Row],[Column3133]]/Table5[[#This Row],[Column3134]]/Table5[[#This Row],[Column31332]]</f>
        <v>5.1249999999999997E-2</v>
      </c>
      <c r="AQ115" s="363"/>
      <c r="AR115" s="102">
        <v>4.4409999999999998</v>
      </c>
      <c r="AS115" s="102">
        <v>1.865</v>
      </c>
      <c r="AT115" s="363">
        <f>Table5[[#This Row],[Column31323]]*Table5[[#This Row],[Column31324]]</f>
        <v>8.2824650000000002</v>
      </c>
      <c r="AU115" s="363">
        <f>Table5[[#This Row],[Column31325]]/Table5[[#This Row],[Column31332]]/Table5[[#This Row],[Column3134]]</f>
        <v>6.9020541666666671E-2</v>
      </c>
      <c r="AV115" s="363"/>
      <c r="AW115" s="301" t="str">
        <f>IF(Table5[[#This Row],[Column15]]&gt;0,"A","B")</f>
        <v>B</v>
      </c>
      <c r="AX115" s="2">
        <f>VLOOKUP(Table5[[#This Row],[Column29]],'Old Version, Power Supplies'!AA$195:AC$212,2,FALSE)</f>
        <v>20</v>
      </c>
      <c r="AY115" s="279">
        <f>ABS(Table5[[#This Row],[Column3123]]/Table5[[#This Row],[Column314]])</f>
        <v>13.333333333333334</v>
      </c>
      <c r="AZ115" s="2">
        <f>VLOOKUP(Table5[[#This Row],[Column29]],'Old Version, Power Supplies'!AA$195:AC$212,3,FALSE)</f>
        <v>10</v>
      </c>
      <c r="BA115" s="279">
        <f>ABS(Table5[[#This Row],[Column31223]]/Table5[[#This Row],[Column313]])</f>
        <v>2.4390243902439028</v>
      </c>
      <c r="BB115" s="352" t="s">
        <v>515</v>
      </c>
    </row>
    <row r="116" spans="1:54" x14ac:dyDescent="0.25">
      <c r="A116" s="367">
        <v>111</v>
      </c>
      <c r="B116" s="367">
        <v>143</v>
      </c>
      <c r="C116" s="368" t="s">
        <v>512</v>
      </c>
      <c r="D116" s="368" t="s">
        <v>208</v>
      </c>
      <c r="E116" s="368">
        <v>161.006</v>
      </c>
      <c r="F116" s="368">
        <v>0.15</v>
      </c>
      <c r="G116" s="369">
        <v>77.998000000000005</v>
      </c>
      <c r="H116" s="368">
        <v>0</v>
      </c>
      <c r="I116" s="368">
        <v>0</v>
      </c>
      <c r="J116" s="368">
        <v>0</v>
      </c>
      <c r="K116" s="368">
        <v>0</v>
      </c>
      <c r="L116" s="368">
        <v>0</v>
      </c>
      <c r="M116" s="368">
        <v>-1.5860000000000001</v>
      </c>
      <c r="N116" s="368">
        <v>34</v>
      </c>
      <c r="O116" s="368">
        <v>-0.32200000000000001</v>
      </c>
      <c r="P116" s="368">
        <v>-1.5</v>
      </c>
      <c r="Q116" s="368">
        <v>-4</v>
      </c>
      <c r="R116" s="370">
        <v>-0.83</v>
      </c>
      <c r="S116" s="368">
        <f>ABS(H116)</f>
        <v>0</v>
      </c>
      <c r="T116" s="368">
        <f>ABS(I116)</f>
        <v>0</v>
      </c>
      <c r="U116" s="368">
        <f>ABS(J116)</f>
        <v>0</v>
      </c>
      <c r="V116" s="368">
        <f>ABS(K116)</f>
        <v>0</v>
      </c>
      <c r="W116" s="368">
        <f>ABS(L116)</f>
        <v>0</v>
      </c>
      <c r="X116" s="368">
        <f>ABS(M116)</f>
        <v>1.5860000000000001</v>
      </c>
      <c r="Y116" s="368">
        <f>ABS(N116)</f>
        <v>34</v>
      </c>
      <c r="Z116" s="368">
        <f>ABS(O116)</f>
        <v>0.32200000000000001</v>
      </c>
      <c r="AA116" s="368">
        <f>ABS(P116)</f>
        <v>1.5</v>
      </c>
      <c r="AB116" s="368">
        <f>ABS(Q116)</f>
        <v>4</v>
      </c>
      <c r="AC116" s="371">
        <f>ABS(R116)</f>
        <v>0.83</v>
      </c>
      <c r="AD116" s="345" t="s">
        <v>512</v>
      </c>
      <c r="AE116" s="335" t="s">
        <v>212</v>
      </c>
      <c r="AF116" s="335"/>
      <c r="AG116" s="353" t="s">
        <v>458</v>
      </c>
      <c r="AH116" s="353" t="s">
        <v>459</v>
      </c>
      <c r="AI116" s="284">
        <f>Table5[[#This Row],[Column26]]</f>
        <v>1.5</v>
      </c>
      <c r="AJ116" s="284">
        <f>Table5[[#This Row],[Column27]]</f>
        <v>4</v>
      </c>
      <c r="AK116" s="282">
        <v>12</v>
      </c>
      <c r="AL116" s="284">
        <v>25</v>
      </c>
      <c r="AM116" s="284">
        <f>Table5[[#This Row],[Column314]]*Table5[[#This Row],[Column313]]</f>
        <v>6</v>
      </c>
      <c r="AN116" s="344">
        <v>1</v>
      </c>
      <c r="AO116" s="282">
        <v>120</v>
      </c>
      <c r="AP116" s="284">
        <f>Table5[[#This Row],[Column3133]]/Table5[[#This Row],[Column3134]]/Table5[[#This Row],[Column31332]]</f>
        <v>0.05</v>
      </c>
      <c r="AQ116" s="363"/>
      <c r="AR116" s="102">
        <v>1</v>
      </c>
      <c r="AS116" s="102">
        <v>0.41099999999999998</v>
      </c>
      <c r="AT116" s="363">
        <f>Table5[[#This Row],[Column31323]]*Table5[[#This Row],[Column31324]]</f>
        <v>0.41099999999999998</v>
      </c>
      <c r="AU116" s="363">
        <f>Table5[[#This Row],[Column31325]]/Table5[[#This Row],[Column31332]]/Table5[[#This Row],[Column3134]]</f>
        <v>3.4249999999999997E-3</v>
      </c>
      <c r="AV116" s="363"/>
      <c r="AW116" s="301" t="str">
        <f>IF(Table5[[#This Row],[Column15]]&gt;0,"A","B")</f>
        <v>B</v>
      </c>
      <c r="AX116" s="2">
        <f>VLOOKUP(Table5[[#This Row],[Column29]],'Old Version, Power Supplies'!AA$195:AC$212,2,FALSE)</f>
        <v>20</v>
      </c>
      <c r="AY116" s="279">
        <f>ABS(Table5[[#This Row],[Column3123]]/Table5[[#This Row],[Column314]])</f>
        <v>13.333333333333334</v>
      </c>
      <c r="AZ116" s="2">
        <f>VLOOKUP(Table5[[#This Row],[Column29]],'Old Version, Power Supplies'!AA$195:AC$212,3,FALSE)</f>
        <v>10</v>
      </c>
      <c r="BA116" s="279">
        <f>ABS(Table5[[#This Row],[Column31223]]/Table5[[#This Row],[Column313]])</f>
        <v>2.5</v>
      </c>
      <c r="BB116" s="352" t="s">
        <v>513</v>
      </c>
    </row>
    <row r="117" spans="1:54" x14ac:dyDescent="0.25">
      <c r="A117" s="367">
        <v>112</v>
      </c>
      <c r="B117" s="367">
        <v>142</v>
      </c>
      <c r="C117" s="368" t="s">
        <v>509</v>
      </c>
      <c r="D117" s="368" t="s">
        <v>283</v>
      </c>
      <c r="E117" s="368">
        <v>162.04499999999999</v>
      </c>
      <c r="F117" s="368">
        <v>0.15</v>
      </c>
      <c r="G117" s="369">
        <v>77.998000000000005</v>
      </c>
      <c r="H117" s="368">
        <v>0</v>
      </c>
      <c r="I117" s="368">
        <v>0</v>
      </c>
      <c r="J117" s="368">
        <v>0</v>
      </c>
      <c r="K117" s="368">
        <v>0</v>
      </c>
      <c r="L117" s="368">
        <v>0</v>
      </c>
      <c r="M117" s="368">
        <v>3.8370000000000002</v>
      </c>
      <c r="N117" s="368">
        <v>0.6</v>
      </c>
      <c r="O117" s="368">
        <v>0.77700000000000002</v>
      </c>
      <c r="P117" s="368">
        <v>0.9</v>
      </c>
      <c r="Q117" s="368">
        <v>70.599999999999994</v>
      </c>
      <c r="R117" s="370">
        <v>3.58</v>
      </c>
      <c r="S117" s="368">
        <f>ABS(H117)</f>
        <v>0</v>
      </c>
      <c r="T117" s="368">
        <f>ABS(I117)</f>
        <v>0</v>
      </c>
      <c r="U117" s="368">
        <f>ABS(J117)</f>
        <v>0</v>
      </c>
      <c r="V117" s="368">
        <f>ABS(K117)</f>
        <v>0</v>
      </c>
      <c r="W117" s="368">
        <f>ABS(L117)</f>
        <v>0</v>
      </c>
      <c r="X117" s="368">
        <f>ABS(M117)</f>
        <v>3.8370000000000002</v>
      </c>
      <c r="Y117" s="368">
        <f>ABS(N117)</f>
        <v>0.6</v>
      </c>
      <c r="Z117" s="368">
        <f>ABS(O117)</f>
        <v>0.77700000000000002</v>
      </c>
      <c r="AA117" s="368">
        <f>ABS(P117)</f>
        <v>0.9</v>
      </c>
      <c r="AB117" s="368">
        <f>ABS(Q117)</f>
        <v>70.599999999999994</v>
      </c>
      <c r="AC117" s="371">
        <f>ABS(R117)</f>
        <v>3.58</v>
      </c>
      <c r="AD117" s="345" t="s">
        <v>509</v>
      </c>
      <c r="AE117" s="335" t="s">
        <v>153</v>
      </c>
      <c r="AF117" s="335"/>
      <c r="AG117" s="353" t="s">
        <v>487</v>
      </c>
      <c r="AH117" s="372" t="s">
        <v>510</v>
      </c>
      <c r="AI117" s="284">
        <f>Table5[[#This Row],[Column26]]</f>
        <v>0.9</v>
      </c>
      <c r="AJ117" s="282">
        <f>Table5[[#This Row],[Column27]]</f>
        <v>70.599999999999994</v>
      </c>
      <c r="AK117" s="282">
        <v>6</v>
      </c>
      <c r="AL117" s="282">
        <v>150</v>
      </c>
      <c r="AM117" s="282">
        <f>Table5[[#This Row],[Column314]]*Table5[[#This Row],[Column313]]</f>
        <v>63.54</v>
      </c>
      <c r="AN117" s="344">
        <v>1</v>
      </c>
      <c r="AO117" s="282">
        <v>208</v>
      </c>
      <c r="AP117" s="282">
        <f>Table5[[#This Row],[Column3133]]/Table5[[#This Row],[Column3134]]/Table5[[#This Row],[Column31332]]</f>
        <v>0.30548076923076922</v>
      </c>
      <c r="AQ117" s="364">
        <v>14</v>
      </c>
      <c r="AR117" s="102">
        <v>57.009</v>
      </c>
      <c r="AS117" s="102">
        <v>1.5469999999999999</v>
      </c>
      <c r="AT117" s="364">
        <f>Table5[[#This Row],[Column31323]]*Table5[[#This Row],[Column31324]]</f>
        <v>88.192922999999993</v>
      </c>
      <c r="AU117" s="364">
        <f>Table5[[#This Row],[Column31325]]/Table5[[#This Row],[Column31332]]/Table5[[#This Row],[Column3134]]</f>
        <v>0.42400443749999994</v>
      </c>
      <c r="AV117" s="496">
        <v>17</v>
      </c>
      <c r="AW117" s="301" t="str">
        <f>IF(Table5[[#This Row],[Column15]]&gt;0,"A","B")</f>
        <v>A</v>
      </c>
      <c r="AX117" s="2">
        <f>VLOOKUP(Table5[[#This Row],[Column29]],'Old Version, Power Supplies'!AA$195:AC$212,2,FALSE)</f>
        <v>8</v>
      </c>
      <c r="AY117" s="279">
        <f>ABS(Table5[[#This Row],[Column3123]]/Table5[[#This Row],[Column314]])</f>
        <v>8.8888888888888893</v>
      </c>
      <c r="AZ117" s="2">
        <f>VLOOKUP(Table5[[#This Row],[Column29]],'Old Version, Power Supplies'!AA$195:AC$212,3,FALSE)</f>
        <v>90</v>
      </c>
      <c r="BA117" s="279">
        <f>ABS(Table5[[#This Row],[Column31223]]/Table5[[#This Row],[Column313]])</f>
        <v>1.2747875354107649</v>
      </c>
      <c r="BB117" s="352" t="s">
        <v>511</v>
      </c>
    </row>
    <row r="118" spans="1:54" x14ac:dyDescent="0.25">
      <c r="A118" s="367">
        <v>113</v>
      </c>
      <c r="B118" s="484">
        <v>141</v>
      </c>
      <c r="C118" s="368" t="s">
        <v>506</v>
      </c>
      <c r="D118" s="368" t="s">
        <v>208</v>
      </c>
      <c r="E118" s="368">
        <v>163.21899999999999</v>
      </c>
      <c r="F118" s="368">
        <v>0.15</v>
      </c>
      <c r="G118" s="369">
        <v>77.998000000000005</v>
      </c>
      <c r="H118" s="368">
        <v>0</v>
      </c>
      <c r="I118" s="368">
        <v>0</v>
      </c>
      <c r="J118" s="368">
        <v>0</v>
      </c>
      <c r="K118" s="368">
        <v>0</v>
      </c>
      <c r="L118" s="368">
        <v>0</v>
      </c>
      <c r="M118" s="368">
        <v>0.14599999999999999</v>
      </c>
      <c r="N118" s="368">
        <v>34</v>
      </c>
      <c r="O118" s="368">
        <v>0.03</v>
      </c>
      <c r="P118" s="368">
        <v>0.1</v>
      </c>
      <c r="Q118" s="368">
        <v>0.4</v>
      </c>
      <c r="R118" s="370">
        <v>0.08</v>
      </c>
      <c r="S118" s="368">
        <f>ABS(H118)</f>
        <v>0</v>
      </c>
      <c r="T118" s="368">
        <f>ABS(I118)</f>
        <v>0</v>
      </c>
      <c r="U118" s="368">
        <f>ABS(J118)</f>
        <v>0</v>
      </c>
      <c r="V118" s="368">
        <f>ABS(K118)</f>
        <v>0</v>
      </c>
      <c r="W118" s="368">
        <f>ABS(L118)</f>
        <v>0</v>
      </c>
      <c r="X118" s="368">
        <f>ABS(M118)</f>
        <v>0.14599999999999999</v>
      </c>
      <c r="Y118" s="368">
        <f>ABS(N118)</f>
        <v>34</v>
      </c>
      <c r="Z118" s="368">
        <f>ABS(O118)</f>
        <v>0.03</v>
      </c>
      <c r="AA118" s="368">
        <f>ABS(P118)</f>
        <v>0.1</v>
      </c>
      <c r="AB118" s="368">
        <f>ABS(Q118)</f>
        <v>0.4</v>
      </c>
      <c r="AC118" s="371">
        <f>ABS(R118)</f>
        <v>0.08</v>
      </c>
      <c r="AD118" s="345" t="s">
        <v>506</v>
      </c>
      <c r="AE118" s="335" t="s">
        <v>128</v>
      </c>
      <c r="AF118" s="335" t="s">
        <v>507</v>
      </c>
      <c r="AG118" s="353" t="s">
        <v>402</v>
      </c>
      <c r="AH118" s="353" t="s">
        <v>403</v>
      </c>
      <c r="AI118" s="284">
        <f>Table5[[#This Row],[Column26]]</f>
        <v>0.1</v>
      </c>
      <c r="AJ118" s="282">
        <f>Table5[[#This Row],[Column27]]</f>
        <v>0.4</v>
      </c>
      <c r="AK118" s="282">
        <v>12</v>
      </c>
      <c r="AL118" s="282"/>
      <c r="AM118" s="282">
        <f>Table5[[#This Row],[Column314]]*Table5[[#This Row],[Column313]]</f>
        <v>4.0000000000000008E-2</v>
      </c>
      <c r="AN118" s="344">
        <v>1</v>
      </c>
      <c r="AO118" s="282">
        <v>120</v>
      </c>
      <c r="AP118" s="282">
        <f>Table5[[#This Row],[Column3133]]/Table5[[#This Row],[Column3134]]/Table5[[#This Row],[Column31332]]</f>
        <v>3.3333333333333338E-4</v>
      </c>
      <c r="AQ118" s="364"/>
      <c r="AR118">
        <v>-1</v>
      </c>
      <c r="AS118">
        <v>-0.46300000000000002</v>
      </c>
      <c r="AT118" s="364">
        <f>Table5[[#This Row],[Column31323]]*Table5[[#This Row],[Column31324]]</f>
        <v>0.46300000000000002</v>
      </c>
      <c r="AU118" s="364">
        <f>Table5[[#This Row],[Column31325]]/Table5[[#This Row],[Column31332]]/Table5[[#This Row],[Column3134]]</f>
        <v>3.8583333333333334E-3</v>
      </c>
      <c r="AV118" s="364"/>
      <c r="AW118" s="301" t="str">
        <f>IF(Table5[[#This Row],[Column15]]&gt;0,"A","B")</f>
        <v>A</v>
      </c>
      <c r="AX118" s="2">
        <f>VLOOKUP(Table5[[#This Row],[Column29]],'Old Version, Power Supplies'!AA$195:AC$212,2,FALSE)</f>
        <v>8</v>
      </c>
      <c r="AY118" s="279">
        <f>ABS(Table5[[#This Row],[Column3123]]/Table5[[#This Row],[Column314]])</f>
        <v>80</v>
      </c>
      <c r="AZ118" s="2">
        <f>VLOOKUP(Table5[[#This Row],[Column29]],'Old Version, Power Supplies'!AA$195:AC$212,3,FALSE)</f>
        <v>3</v>
      </c>
      <c r="BA118" s="279">
        <f>ABS(Table5[[#This Row],[Column31223]]/Table5[[#This Row],[Column313]])</f>
        <v>7.5</v>
      </c>
      <c r="BB118" s="352" t="s">
        <v>508</v>
      </c>
    </row>
    <row r="119" spans="1:54" x14ac:dyDescent="0.25">
      <c r="A119" s="367">
        <v>114</v>
      </c>
      <c r="B119" s="367">
        <v>140</v>
      </c>
      <c r="C119" s="368" t="s">
        <v>504</v>
      </c>
      <c r="D119" s="368" t="s">
        <v>208</v>
      </c>
      <c r="E119" s="368">
        <v>164.24600000000001</v>
      </c>
      <c r="F119" s="368">
        <v>0.15</v>
      </c>
      <c r="G119" s="369">
        <v>77.998000000000005</v>
      </c>
      <c r="H119" s="368">
        <v>0</v>
      </c>
      <c r="I119" s="368">
        <v>0</v>
      </c>
      <c r="J119" s="368">
        <v>0</v>
      </c>
      <c r="K119" s="368">
        <v>0</v>
      </c>
      <c r="L119" s="368">
        <v>0</v>
      </c>
      <c r="M119" s="368">
        <v>1.2390000000000001</v>
      </c>
      <c r="N119" s="368">
        <v>34</v>
      </c>
      <c r="O119" s="368">
        <v>0.251</v>
      </c>
      <c r="P119" s="368">
        <v>1.1000000000000001</v>
      </c>
      <c r="Q119" s="368">
        <v>3.1</v>
      </c>
      <c r="R119" s="370">
        <v>0.65</v>
      </c>
      <c r="S119" s="368">
        <f>ABS(H119)</f>
        <v>0</v>
      </c>
      <c r="T119" s="368">
        <f>ABS(I119)</f>
        <v>0</v>
      </c>
      <c r="U119" s="368">
        <f>ABS(J119)</f>
        <v>0</v>
      </c>
      <c r="V119" s="368">
        <f>ABS(K119)</f>
        <v>0</v>
      </c>
      <c r="W119" s="368">
        <f>ABS(L119)</f>
        <v>0</v>
      </c>
      <c r="X119" s="368">
        <f>ABS(M119)</f>
        <v>1.2390000000000001</v>
      </c>
      <c r="Y119" s="368">
        <f>ABS(N119)</f>
        <v>34</v>
      </c>
      <c r="Z119" s="368">
        <f>ABS(O119)</f>
        <v>0.251</v>
      </c>
      <c r="AA119" s="368">
        <f>ABS(P119)</f>
        <v>1.1000000000000001</v>
      </c>
      <c r="AB119" s="368">
        <f>ABS(Q119)</f>
        <v>3.1</v>
      </c>
      <c r="AC119" s="371">
        <f>ABS(R119)</f>
        <v>0.65</v>
      </c>
      <c r="AD119" s="345" t="s">
        <v>504</v>
      </c>
      <c r="AE119" s="335" t="s">
        <v>212</v>
      </c>
      <c r="AF119" s="335"/>
      <c r="AG119" s="353" t="s">
        <v>443</v>
      </c>
      <c r="AH119" s="353" t="s">
        <v>444</v>
      </c>
      <c r="AI119" s="284">
        <f>Table5[[#This Row],[Column26]]</f>
        <v>1.1000000000000001</v>
      </c>
      <c r="AJ119" s="284">
        <f>Table5[[#This Row],[Column27]]</f>
        <v>3.1</v>
      </c>
      <c r="AK119" s="282">
        <v>12</v>
      </c>
      <c r="AL119" s="284">
        <v>25</v>
      </c>
      <c r="AM119" s="284">
        <f>Table5[[#This Row],[Column314]]*Table5[[#This Row],[Column313]]</f>
        <v>3.4100000000000006</v>
      </c>
      <c r="AN119" s="344">
        <v>1</v>
      </c>
      <c r="AO119" s="282">
        <v>120</v>
      </c>
      <c r="AP119" s="284">
        <f>Table5[[#This Row],[Column3133]]/Table5[[#This Row],[Column3134]]/Table5[[#This Row],[Column31332]]</f>
        <v>2.841666666666667E-2</v>
      </c>
      <c r="AQ119" s="363"/>
      <c r="AR119">
        <v>2.35</v>
      </c>
      <c r="AS119">
        <v>0.93899999999999995</v>
      </c>
      <c r="AT119" s="363">
        <f>Table5[[#This Row],[Column31323]]*Table5[[#This Row],[Column31324]]</f>
        <v>2.2066499999999998</v>
      </c>
      <c r="AU119" s="363">
        <f>Table5[[#This Row],[Column31325]]/Table5[[#This Row],[Column31332]]/Table5[[#This Row],[Column3134]]</f>
        <v>1.8388749999999999E-2</v>
      </c>
      <c r="AV119" s="363"/>
      <c r="AW119" s="301" t="str">
        <f>IF(Table5[[#This Row],[Column15]]&gt;0,"A","B")</f>
        <v>A</v>
      </c>
      <c r="AX119" s="2">
        <f>VLOOKUP(Table5[[#This Row],[Column29]],'Old Version, Power Supplies'!AA$195:AC$212,2,FALSE)</f>
        <v>20</v>
      </c>
      <c r="AY119" s="279">
        <f>ABS(Table5[[#This Row],[Column3123]]/Table5[[#This Row],[Column314]])</f>
        <v>18.18181818181818</v>
      </c>
      <c r="AZ119" s="2">
        <f>VLOOKUP(Table5[[#This Row],[Column29]],'Old Version, Power Supplies'!AA$195:AC$212,3,FALSE)</f>
        <v>10</v>
      </c>
      <c r="BA119" s="279">
        <f>ABS(Table5[[#This Row],[Column31223]]/Table5[[#This Row],[Column313]])</f>
        <v>3.225806451612903</v>
      </c>
      <c r="BB119" s="352" t="s">
        <v>505</v>
      </c>
    </row>
    <row r="120" spans="1:54" x14ac:dyDescent="0.25">
      <c r="A120" s="367">
        <v>115</v>
      </c>
      <c r="B120" s="367">
        <v>139</v>
      </c>
      <c r="C120" s="368" t="s">
        <v>502</v>
      </c>
      <c r="D120" s="368" t="s">
        <v>208</v>
      </c>
      <c r="E120" s="368">
        <v>164.49199999999999</v>
      </c>
      <c r="F120" s="368">
        <v>0.15</v>
      </c>
      <c r="G120" s="369">
        <v>77.998000000000005</v>
      </c>
      <c r="H120" s="368">
        <v>0</v>
      </c>
      <c r="I120" s="368">
        <v>0</v>
      </c>
      <c r="J120" s="368">
        <v>0</v>
      </c>
      <c r="K120" s="368">
        <v>0</v>
      </c>
      <c r="L120" s="368">
        <v>0</v>
      </c>
      <c r="M120" s="368">
        <v>-3.016</v>
      </c>
      <c r="N120" s="368">
        <v>34</v>
      </c>
      <c r="O120" s="368">
        <v>-0.61199999999999999</v>
      </c>
      <c r="P120" s="368">
        <v>-2.8</v>
      </c>
      <c r="Q120" s="368">
        <v>-7.6</v>
      </c>
      <c r="R120" s="370">
        <v>-1.57</v>
      </c>
      <c r="S120" s="368">
        <f>ABS(H120)</f>
        <v>0</v>
      </c>
      <c r="T120" s="368">
        <f>ABS(I120)</f>
        <v>0</v>
      </c>
      <c r="U120" s="368">
        <f>ABS(J120)</f>
        <v>0</v>
      </c>
      <c r="V120" s="368">
        <f>ABS(K120)</f>
        <v>0</v>
      </c>
      <c r="W120" s="368">
        <f>ABS(L120)</f>
        <v>0</v>
      </c>
      <c r="X120" s="368">
        <f>ABS(M120)</f>
        <v>3.016</v>
      </c>
      <c r="Y120" s="368">
        <f>ABS(N120)</f>
        <v>34</v>
      </c>
      <c r="Z120" s="368">
        <f>ABS(O120)</f>
        <v>0.61199999999999999</v>
      </c>
      <c r="AA120" s="368">
        <f>ABS(P120)</f>
        <v>2.8</v>
      </c>
      <c r="AB120" s="368">
        <f>ABS(Q120)</f>
        <v>7.6</v>
      </c>
      <c r="AC120" s="371">
        <f>ABS(R120)</f>
        <v>1.57</v>
      </c>
      <c r="AD120" s="345" t="s">
        <v>502</v>
      </c>
      <c r="AE120" s="335" t="s">
        <v>111</v>
      </c>
      <c r="AF120" s="335"/>
      <c r="AG120" s="353" t="s">
        <v>443</v>
      </c>
      <c r="AH120" s="353" t="s">
        <v>444</v>
      </c>
      <c r="AI120" s="284">
        <f>Table5[[#This Row],[Column26]]</f>
        <v>2.8</v>
      </c>
      <c r="AJ120" s="284">
        <f>Table5[[#This Row],[Column27]]</f>
        <v>7.6</v>
      </c>
      <c r="AK120" s="282">
        <v>12</v>
      </c>
      <c r="AL120" s="284">
        <v>25</v>
      </c>
      <c r="AM120" s="284">
        <f>Table5[[#This Row],[Column314]]*Table5[[#This Row],[Column313]]</f>
        <v>21.279999999999998</v>
      </c>
      <c r="AN120" s="344">
        <v>1</v>
      </c>
      <c r="AO120" s="282">
        <v>120</v>
      </c>
      <c r="AP120" s="284">
        <f>Table5[[#This Row],[Column3133]]/Table5[[#This Row],[Column3134]]/Table5[[#This Row],[Column31332]]</f>
        <v>0.17733333333333332</v>
      </c>
      <c r="AQ120" s="363"/>
      <c r="AR120">
        <v>7.516</v>
      </c>
      <c r="AS120">
        <v>3.1070000000000002</v>
      </c>
      <c r="AT120" s="363">
        <f>Table5[[#This Row],[Column31323]]*Table5[[#This Row],[Column31324]]</f>
        <v>23.352212000000002</v>
      </c>
      <c r="AU120" s="363">
        <f>Table5[[#This Row],[Column31325]]/Table5[[#This Row],[Column31332]]/Table5[[#This Row],[Column3134]]</f>
        <v>0.19460176666666668</v>
      </c>
      <c r="AV120" s="363"/>
      <c r="AW120" s="301" t="str">
        <f>IF(Table5[[#This Row],[Column15]]&gt;0,"A","B")</f>
        <v>B</v>
      </c>
      <c r="AX120" s="2">
        <f>VLOOKUP(Table5[[#This Row],[Column29]],'Old Version, Power Supplies'!AA$195:AC$212,2,FALSE)</f>
        <v>10</v>
      </c>
      <c r="AY120" s="279">
        <f>ABS(Table5[[#This Row],[Column3123]]/Table5[[#This Row],[Column314]])</f>
        <v>3.5714285714285716</v>
      </c>
      <c r="AZ120" s="2">
        <f>VLOOKUP(Table5[[#This Row],[Column29]],'Old Version, Power Supplies'!AA$195:AC$212,3,FALSE)</f>
        <v>20</v>
      </c>
      <c r="BA120" s="279">
        <f>ABS(Table5[[#This Row],[Column31223]]/Table5[[#This Row],[Column313]])</f>
        <v>2.6315789473684212</v>
      </c>
      <c r="BB120" s="352" t="s">
        <v>503</v>
      </c>
    </row>
    <row r="121" spans="1:54" x14ac:dyDescent="0.25">
      <c r="A121" s="367">
        <v>116</v>
      </c>
      <c r="B121" s="484">
        <v>138</v>
      </c>
      <c r="C121" s="368" t="s">
        <v>500</v>
      </c>
      <c r="D121" s="368" t="s">
        <v>208</v>
      </c>
      <c r="E121" s="368">
        <v>165.34100000000001</v>
      </c>
      <c r="F121" s="368">
        <v>0.15</v>
      </c>
      <c r="G121" s="369">
        <v>77.998000000000005</v>
      </c>
      <c r="H121" s="368">
        <v>0</v>
      </c>
      <c r="I121" s="368">
        <v>0</v>
      </c>
      <c r="J121" s="368">
        <v>0</v>
      </c>
      <c r="K121" s="368">
        <v>0</v>
      </c>
      <c r="L121" s="368">
        <v>0</v>
      </c>
      <c r="M121" s="368">
        <v>2.774</v>
      </c>
      <c r="N121" s="368">
        <v>34</v>
      </c>
      <c r="O121" s="368">
        <v>0.56299999999999994</v>
      </c>
      <c r="P121" s="368">
        <v>2.6</v>
      </c>
      <c r="Q121" s="368">
        <v>6.9</v>
      </c>
      <c r="R121" s="370">
        <v>1.45</v>
      </c>
      <c r="S121" s="368">
        <f>ABS(H121)</f>
        <v>0</v>
      </c>
      <c r="T121" s="368">
        <f>ABS(I121)</f>
        <v>0</v>
      </c>
      <c r="U121" s="368">
        <f>ABS(J121)</f>
        <v>0</v>
      </c>
      <c r="V121" s="368">
        <f>ABS(K121)</f>
        <v>0</v>
      </c>
      <c r="W121" s="368">
        <f>ABS(L121)</f>
        <v>0</v>
      </c>
      <c r="X121" s="368">
        <f>ABS(M121)</f>
        <v>2.774</v>
      </c>
      <c r="Y121" s="368">
        <f>ABS(N121)</f>
        <v>34</v>
      </c>
      <c r="Z121" s="368">
        <f>ABS(O121)</f>
        <v>0.56299999999999994</v>
      </c>
      <c r="AA121" s="368">
        <f>ABS(P121)</f>
        <v>2.6</v>
      </c>
      <c r="AB121" s="368">
        <f>ABS(Q121)</f>
        <v>6.9</v>
      </c>
      <c r="AC121" s="371">
        <f>ABS(R121)</f>
        <v>1.45</v>
      </c>
      <c r="AD121" s="345" t="s">
        <v>500</v>
      </c>
      <c r="AE121" s="335" t="s">
        <v>212</v>
      </c>
      <c r="AF121" s="335"/>
      <c r="AG121" s="353" t="s">
        <v>443</v>
      </c>
      <c r="AH121" s="353" t="s">
        <v>444</v>
      </c>
      <c r="AI121" s="284">
        <f>Table5[[#This Row],[Column26]]</f>
        <v>2.6</v>
      </c>
      <c r="AJ121" s="284">
        <f>Table5[[#This Row],[Column27]]</f>
        <v>6.9</v>
      </c>
      <c r="AK121" s="282">
        <v>12</v>
      </c>
      <c r="AL121" s="284">
        <v>25</v>
      </c>
      <c r="AM121" s="284">
        <f>Table5[[#This Row],[Column314]]*Table5[[#This Row],[Column313]]</f>
        <v>17.940000000000001</v>
      </c>
      <c r="AN121" s="344">
        <v>1</v>
      </c>
      <c r="AO121" s="282">
        <v>120</v>
      </c>
      <c r="AP121" s="284">
        <f>Table5[[#This Row],[Column3133]]/Table5[[#This Row],[Column3134]]/Table5[[#This Row],[Column31332]]</f>
        <v>0.14950000000000002</v>
      </c>
      <c r="AQ121" s="363"/>
      <c r="AR121">
        <v>4</v>
      </c>
      <c r="AS121">
        <v>1.6240000000000001</v>
      </c>
      <c r="AT121" s="363">
        <f>Table5[[#This Row],[Column31323]]*Table5[[#This Row],[Column31324]]</f>
        <v>6.4960000000000004</v>
      </c>
      <c r="AU121" s="363">
        <f>Table5[[#This Row],[Column31325]]/Table5[[#This Row],[Column31332]]/Table5[[#This Row],[Column3134]]</f>
        <v>5.4133333333333339E-2</v>
      </c>
      <c r="AV121" s="363"/>
      <c r="AW121" s="301" t="str">
        <f>IF(Table5[[#This Row],[Column15]]&gt;0,"A","B")</f>
        <v>A</v>
      </c>
      <c r="AX121" s="2">
        <f>VLOOKUP(Table5[[#This Row],[Column29]],'Old Version, Power Supplies'!AA$195:AC$212,2,FALSE)</f>
        <v>20</v>
      </c>
      <c r="AY121" s="279">
        <f>ABS(Table5[[#This Row],[Column3123]]/Table5[[#This Row],[Column314]])</f>
        <v>7.6923076923076916</v>
      </c>
      <c r="AZ121" s="2">
        <f>VLOOKUP(Table5[[#This Row],[Column29]],'Old Version, Power Supplies'!AA$195:AC$212,3,FALSE)</f>
        <v>10</v>
      </c>
      <c r="BA121" s="279">
        <f>ABS(Table5[[#This Row],[Column31223]]/Table5[[#This Row],[Column313]])</f>
        <v>1.4492753623188406</v>
      </c>
      <c r="BB121" s="352" t="s">
        <v>501</v>
      </c>
    </row>
    <row r="122" spans="1:54" x14ac:dyDescent="0.25">
      <c r="A122" s="367">
        <v>117</v>
      </c>
      <c r="B122" s="367">
        <v>127</v>
      </c>
      <c r="C122" s="368" t="s">
        <v>474</v>
      </c>
      <c r="D122" s="368" t="s">
        <v>167</v>
      </c>
      <c r="E122" s="368">
        <v>160.57599999999999</v>
      </c>
      <c r="F122" s="368">
        <v>4.4999999999999998E-2</v>
      </c>
      <c r="G122" s="369">
        <v>77.998000000000005</v>
      </c>
      <c r="H122" s="368">
        <v>0</v>
      </c>
      <c r="I122" s="368">
        <v>0</v>
      </c>
      <c r="J122" s="368">
        <v>0</v>
      </c>
      <c r="K122" s="368">
        <v>0</v>
      </c>
      <c r="L122" s="368">
        <v>0</v>
      </c>
      <c r="M122" s="368">
        <v>0</v>
      </c>
      <c r="N122" s="368">
        <v>0</v>
      </c>
      <c r="O122" s="368">
        <v>0</v>
      </c>
      <c r="P122" s="368">
        <v>0</v>
      </c>
      <c r="Q122" s="368">
        <v>0</v>
      </c>
      <c r="R122" s="370">
        <v>0</v>
      </c>
      <c r="S122" s="368">
        <f>ABS(H122)</f>
        <v>0</v>
      </c>
      <c r="T122" s="368">
        <f>ABS(I122)</f>
        <v>0</v>
      </c>
      <c r="U122" s="368">
        <f>ABS(J122)</f>
        <v>0</v>
      </c>
      <c r="V122" s="368">
        <f>ABS(K122)</f>
        <v>0</v>
      </c>
      <c r="W122" s="368">
        <f>ABS(L122)</f>
        <v>0</v>
      </c>
      <c r="X122" s="368">
        <f>ABS(M122)</f>
        <v>0</v>
      </c>
      <c r="Y122" s="368">
        <f>ABS(N122)</f>
        <v>0</v>
      </c>
      <c r="Z122" s="368">
        <f>ABS(O122)</f>
        <v>0</v>
      </c>
      <c r="AA122" s="368">
        <f>ABS(P122)</f>
        <v>0</v>
      </c>
      <c r="AB122" s="368">
        <f>ABS(Q122)</f>
        <v>0</v>
      </c>
      <c r="AC122" s="371">
        <f>ABS(R122)</f>
        <v>0</v>
      </c>
      <c r="AD122" s="345" t="s">
        <v>474</v>
      </c>
      <c r="AE122" s="335" t="s">
        <v>128</v>
      </c>
      <c r="AF122" s="335" t="s">
        <v>475</v>
      </c>
      <c r="AG122" s="353" t="s">
        <v>402</v>
      </c>
      <c r="AH122" s="353" t="s">
        <v>403</v>
      </c>
      <c r="AI122" s="284">
        <v>0.01</v>
      </c>
      <c r="AJ122" s="284">
        <v>0.01</v>
      </c>
      <c r="AK122" s="282">
        <v>12</v>
      </c>
      <c r="AL122" s="282"/>
      <c r="AM122" s="284">
        <f>Table5[[#This Row],[Column314]]*Table5[[#This Row],[Column313]]</f>
        <v>1E-4</v>
      </c>
      <c r="AN122" s="344">
        <v>1</v>
      </c>
      <c r="AO122" s="282">
        <v>120</v>
      </c>
      <c r="AP122" s="282">
        <f>Table5[[#This Row],[Column3133]]/Table5[[#This Row],[Column3134]]/Table5[[#This Row],[Column31332]]</f>
        <v>8.3333333333333333E-7</v>
      </c>
      <c r="AQ122" s="364"/>
      <c r="AR122">
        <v>-0.3</v>
      </c>
      <c r="AS122">
        <v>-7.5999999999999998E-2</v>
      </c>
      <c r="AT122" s="364">
        <f>Table5[[#This Row],[Column31323]]*Table5[[#This Row],[Column31324]]</f>
        <v>2.2799999999999997E-2</v>
      </c>
      <c r="AU122" s="364">
        <f>Table5[[#This Row],[Column31325]]/Table5[[#This Row],[Column31332]]/Table5[[#This Row],[Column3134]]</f>
        <v>1.8999999999999998E-4</v>
      </c>
      <c r="AV122" s="364"/>
      <c r="AW122" s="301"/>
      <c r="AX122" s="2">
        <f>VLOOKUP(Table5[[#This Row],[Column29]],'Old Version, Power Supplies'!AA$195:AC$212,2,FALSE)</f>
        <v>8</v>
      </c>
      <c r="AY122" s="279">
        <f>ABS(Table5[[#This Row],[Column3123]]/Table5[[#This Row],[Column314]])</f>
        <v>800</v>
      </c>
      <c r="AZ122" s="2">
        <f>VLOOKUP(Table5[[#This Row],[Column29]],'Old Version, Power Supplies'!AA$195:AC$212,3,FALSE)</f>
        <v>3</v>
      </c>
      <c r="BA122" s="279">
        <f>ABS(Table5[[#This Row],[Column31223]]/Table5[[#This Row],[Column313]])</f>
        <v>300</v>
      </c>
      <c r="BB122" s="352" t="s">
        <v>476</v>
      </c>
    </row>
    <row r="123" spans="1:54" x14ac:dyDescent="0.25">
      <c r="A123" s="367">
        <v>118</v>
      </c>
      <c r="B123" s="484">
        <v>126</v>
      </c>
      <c r="C123" s="368" t="s">
        <v>471</v>
      </c>
      <c r="D123" s="368" t="s">
        <v>167</v>
      </c>
      <c r="E123" s="368">
        <v>160.846</v>
      </c>
      <c r="F123" s="368">
        <v>4.4999999999999998E-2</v>
      </c>
      <c r="G123" s="369">
        <v>77.998000000000005</v>
      </c>
      <c r="H123" s="368">
        <v>0</v>
      </c>
      <c r="I123" s="368">
        <v>0</v>
      </c>
      <c r="J123" s="368">
        <v>0</v>
      </c>
      <c r="K123" s="368">
        <v>0</v>
      </c>
      <c r="L123" s="368">
        <v>0</v>
      </c>
      <c r="M123" s="368">
        <v>0</v>
      </c>
      <c r="N123" s="368">
        <v>0</v>
      </c>
      <c r="O123" s="368">
        <v>0</v>
      </c>
      <c r="P123" s="368">
        <v>0</v>
      </c>
      <c r="Q123" s="368">
        <v>0</v>
      </c>
      <c r="R123" s="370">
        <v>0</v>
      </c>
      <c r="S123" s="368">
        <f>ABS(H123)</f>
        <v>0</v>
      </c>
      <c r="T123" s="368">
        <f>ABS(I123)</f>
        <v>0</v>
      </c>
      <c r="U123" s="368">
        <f>ABS(J123)</f>
        <v>0</v>
      </c>
      <c r="V123" s="368">
        <f>ABS(K123)</f>
        <v>0</v>
      </c>
      <c r="W123" s="368">
        <f>ABS(L123)</f>
        <v>0</v>
      </c>
      <c r="X123" s="368">
        <f>ABS(M123)</f>
        <v>0</v>
      </c>
      <c r="Y123" s="368">
        <f>ABS(N123)</f>
        <v>0</v>
      </c>
      <c r="Z123" s="368">
        <f>ABS(O123)</f>
        <v>0</v>
      </c>
      <c r="AA123" s="368">
        <f>ABS(P123)</f>
        <v>0</v>
      </c>
      <c r="AB123" s="368">
        <f>ABS(Q123)</f>
        <v>0</v>
      </c>
      <c r="AC123" s="371">
        <f>ABS(R123)</f>
        <v>0</v>
      </c>
      <c r="AD123" s="345" t="s">
        <v>471</v>
      </c>
      <c r="AE123" s="335" t="s">
        <v>128</v>
      </c>
      <c r="AF123" s="335" t="s">
        <v>472</v>
      </c>
      <c r="AG123" s="353" t="s">
        <v>402</v>
      </c>
      <c r="AH123" s="353" t="s">
        <v>403</v>
      </c>
      <c r="AI123" s="284">
        <v>0.01</v>
      </c>
      <c r="AJ123" s="284">
        <v>0.01</v>
      </c>
      <c r="AK123" s="282">
        <v>12</v>
      </c>
      <c r="AL123" s="282"/>
      <c r="AM123" s="284">
        <f>Table5[[#This Row],[Column314]]*Table5[[#This Row],[Column313]]</f>
        <v>1E-4</v>
      </c>
      <c r="AN123" s="344">
        <v>1</v>
      </c>
      <c r="AO123" s="282">
        <v>120</v>
      </c>
      <c r="AP123" s="282">
        <f>Table5[[#This Row],[Column3133]]/Table5[[#This Row],[Column3134]]/Table5[[#This Row],[Column31332]]</f>
        <v>8.3333333333333333E-7</v>
      </c>
      <c r="AQ123" s="364"/>
      <c r="AR123">
        <v>0.875</v>
      </c>
      <c r="AS123">
        <v>0.20899999999999999</v>
      </c>
      <c r="AT123" s="364">
        <f>Table5[[#This Row],[Column31323]]*Table5[[#This Row],[Column31324]]</f>
        <v>0.18287499999999998</v>
      </c>
      <c r="AU123" s="364">
        <f>Table5[[#This Row],[Column31325]]/Table5[[#This Row],[Column31332]]/Table5[[#This Row],[Column3134]]</f>
        <v>1.5239583333333331E-3</v>
      </c>
      <c r="AV123" s="364"/>
      <c r="AW123" s="301"/>
      <c r="AX123" s="2">
        <f>VLOOKUP(Table5[[#This Row],[Column29]],'Old Version, Power Supplies'!AA$195:AC$212,2,FALSE)</f>
        <v>8</v>
      </c>
      <c r="AY123" s="279">
        <f>ABS(Table5[[#This Row],[Column3123]]/Table5[[#This Row],[Column314]])</f>
        <v>800</v>
      </c>
      <c r="AZ123" s="2">
        <f>VLOOKUP(Table5[[#This Row],[Column29]],'Old Version, Power Supplies'!AA$195:AC$212,3,FALSE)</f>
        <v>3</v>
      </c>
      <c r="BA123" s="279">
        <f>ABS(Table5[[#This Row],[Column31223]]/Table5[[#This Row],[Column313]])</f>
        <v>300</v>
      </c>
      <c r="BB123" s="352" t="s">
        <v>473</v>
      </c>
    </row>
    <row r="124" spans="1:54" x14ac:dyDescent="0.25">
      <c r="A124" s="367">
        <v>119</v>
      </c>
      <c r="B124" s="367">
        <v>125</v>
      </c>
      <c r="C124" s="368" t="s">
        <v>468</v>
      </c>
      <c r="D124" s="368" t="s">
        <v>167</v>
      </c>
      <c r="E124" s="368">
        <v>164.34</v>
      </c>
      <c r="F124" s="368">
        <v>4.4999999999999998E-2</v>
      </c>
      <c r="G124" s="369">
        <v>77.998000000000005</v>
      </c>
      <c r="H124" s="368">
        <v>0</v>
      </c>
      <c r="I124" s="368">
        <v>0</v>
      </c>
      <c r="J124" s="368">
        <v>0</v>
      </c>
      <c r="K124" s="368">
        <v>0</v>
      </c>
      <c r="L124" s="368">
        <v>0</v>
      </c>
      <c r="M124" s="368">
        <v>0</v>
      </c>
      <c r="N124" s="368">
        <v>0</v>
      </c>
      <c r="O124" s="368">
        <v>0</v>
      </c>
      <c r="P124" s="368">
        <v>0</v>
      </c>
      <c r="Q124" s="368">
        <v>0</v>
      </c>
      <c r="R124" s="370">
        <v>0</v>
      </c>
      <c r="S124" s="368">
        <f>ABS(H124)</f>
        <v>0</v>
      </c>
      <c r="T124" s="368">
        <f>ABS(I124)</f>
        <v>0</v>
      </c>
      <c r="U124" s="368">
        <f>ABS(J124)</f>
        <v>0</v>
      </c>
      <c r="V124" s="368">
        <f>ABS(K124)</f>
        <v>0</v>
      </c>
      <c r="W124" s="368">
        <f>ABS(L124)</f>
        <v>0</v>
      </c>
      <c r="X124" s="368">
        <f>ABS(M124)</f>
        <v>0</v>
      </c>
      <c r="Y124" s="368">
        <f>ABS(N124)</f>
        <v>0</v>
      </c>
      <c r="Z124" s="368">
        <f>ABS(O124)</f>
        <v>0</v>
      </c>
      <c r="AA124" s="368">
        <f>ABS(P124)</f>
        <v>0</v>
      </c>
      <c r="AB124" s="368">
        <f>ABS(Q124)</f>
        <v>0</v>
      </c>
      <c r="AC124" s="371">
        <f>ABS(R124)</f>
        <v>0</v>
      </c>
      <c r="AD124" s="345" t="s">
        <v>468</v>
      </c>
      <c r="AE124" s="335" t="s">
        <v>128</v>
      </c>
      <c r="AF124" s="335" t="s">
        <v>469</v>
      </c>
      <c r="AG124" s="353" t="s">
        <v>402</v>
      </c>
      <c r="AH124" s="353" t="s">
        <v>403</v>
      </c>
      <c r="AI124" s="284">
        <v>0.01</v>
      </c>
      <c r="AJ124" s="284">
        <v>0.01</v>
      </c>
      <c r="AK124" s="282">
        <v>12</v>
      </c>
      <c r="AL124" s="282"/>
      <c r="AM124" s="284">
        <f>Table5[[#This Row],[Column314]]*Table5[[#This Row],[Column313]]</f>
        <v>1E-4</v>
      </c>
      <c r="AN124" s="344">
        <v>1</v>
      </c>
      <c r="AO124" s="282">
        <v>120</v>
      </c>
      <c r="AP124" s="282">
        <f>Table5[[#This Row],[Column3133]]/Table5[[#This Row],[Column3134]]/Table5[[#This Row],[Column31332]]</f>
        <v>8.3333333333333333E-7</v>
      </c>
      <c r="AQ124" s="364"/>
      <c r="AR124">
        <v>-2.2749999999999999</v>
      </c>
      <c r="AS124">
        <v>-0.52100000000000002</v>
      </c>
      <c r="AT124" s="364">
        <f>Table5[[#This Row],[Column31323]]*Table5[[#This Row],[Column31324]]</f>
        <v>1.1852750000000001</v>
      </c>
      <c r="AU124" s="364">
        <f>Table5[[#This Row],[Column31325]]/Table5[[#This Row],[Column31332]]/Table5[[#This Row],[Column3134]]</f>
        <v>9.8772916666666679E-3</v>
      </c>
      <c r="AV124" s="364"/>
      <c r="AW124" s="301"/>
      <c r="AX124" s="2">
        <f>VLOOKUP(Table5[[#This Row],[Column29]],'Old Version, Power Supplies'!AA$195:AC$212,2,FALSE)</f>
        <v>8</v>
      </c>
      <c r="AY124" s="279">
        <f>ABS(Table5[[#This Row],[Column3123]]/Table5[[#This Row],[Column314]])</f>
        <v>800</v>
      </c>
      <c r="AZ124" s="2">
        <f>VLOOKUP(Table5[[#This Row],[Column29]],'Old Version, Power Supplies'!AA$195:AC$212,3,FALSE)</f>
        <v>3</v>
      </c>
      <c r="BA124" s="279">
        <f>ABS(Table5[[#This Row],[Column31223]]/Table5[[#This Row],[Column313]])</f>
        <v>300</v>
      </c>
      <c r="BB124" s="352" t="s">
        <v>470</v>
      </c>
    </row>
    <row r="125" spans="1:54" x14ac:dyDescent="0.25">
      <c r="A125" s="367">
        <v>120</v>
      </c>
      <c r="B125" s="367">
        <v>124</v>
      </c>
      <c r="C125" s="368" t="s">
        <v>465</v>
      </c>
      <c r="D125" s="368" t="s">
        <v>167</v>
      </c>
      <c r="E125" s="368">
        <v>164.59800000000001</v>
      </c>
      <c r="F125" s="368">
        <v>4.4999999999999998E-2</v>
      </c>
      <c r="G125" s="369">
        <v>77.998000000000005</v>
      </c>
      <c r="H125" s="368">
        <v>0</v>
      </c>
      <c r="I125" s="368">
        <v>0</v>
      </c>
      <c r="J125" s="368">
        <v>0</v>
      </c>
      <c r="K125" s="368">
        <v>0</v>
      </c>
      <c r="L125" s="368">
        <v>0</v>
      </c>
      <c r="M125" s="368">
        <v>0</v>
      </c>
      <c r="N125" s="368">
        <v>0</v>
      </c>
      <c r="O125" s="368">
        <v>0</v>
      </c>
      <c r="P125" s="368">
        <v>0</v>
      </c>
      <c r="Q125" s="368">
        <v>0</v>
      </c>
      <c r="R125" s="370">
        <v>0</v>
      </c>
      <c r="S125" s="368">
        <f>ABS(H125)</f>
        <v>0</v>
      </c>
      <c r="T125" s="368">
        <f>ABS(I125)</f>
        <v>0</v>
      </c>
      <c r="U125" s="368">
        <f>ABS(J125)</f>
        <v>0</v>
      </c>
      <c r="V125" s="368">
        <f>ABS(K125)</f>
        <v>0</v>
      </c>
      <c r="W125" s="368">
        <f>ABS(L125)</f>
        <v>0</v>
      </c>
      <c r="X125" s="368">
        <f>ABS(M125)</f>
        <v>0</v>
      </c>
      <c r="Y125" s="368">
        <f>ABS(N125)</f>
        <v>0</v>
      </c>
      <c r="Z125" s="368">
        <f>ABS(O125)</f>
        <v>0</v>
      </c>
      <c r="AA125" s="368">
        <f>ABS(P125)</f>
        <v>0</v>
      </c>
      <c r="AB125" s="368">
        <f>ABS(Q125)</f>
        <v>0</v>
      </c>
      <c r="AC125" s="371">
        <f>ABS(R125)</f>
        <v>0</v>
      </c>
      <c r="AD125" s="345" t="s">
        <v>465</v>
      </c>
      <c r="AE125" s="335" t="s">
        <v>128</v>
      </c>
      <c r="AF125" s="335" t="s">
        <v>466</v>
      </c>
      <c r="AG125" s="353" t="s">
        <v>402</v>
      </c>
      <c r="AH125" s="353" t="s">
        <v>403</v>
      </c>
      <c r="AI125" s="284">
        <v>0.01</v>
      </c>
      <c r="AJ125" s="284">
        <v>0.01</v>
      </c>
      <c r="AK125" s="282">
        <v>12</v>
      </c>
      <c r="AL125" s="282"/>
      <c r="AM125" s="284">
        <f>Table5[[#This Row],[Column314]]*Table5[[#This Row],[Column313]]</f>
        <v>1E-4</v>
      </c>
      <c r="AN125" s="344">
        <v>1</v>
      </c>
      <c r="AO125" s="282">
        <v>120</v>
      </c>
      <c r="AP125" s="282">
        <f>Table5[[#This Row],[Column3133]]/Table5[[#This Row],[Column3134]]/Table5[[#This Row],[Column31332]]</f>
        <v>8.3333333333333333E-7</v>
      </c>
      <c r="AQ125" s="364"/>
      <c r="AR125">
        <v>-1E-3</v>
      </c>
      <c r="AS125">
        <v>9.3919999999999995</v>
      </c>
      <c r="AT125" s="364">
        <f>Table5[[#This Row],[Column31323]]*Table5[[#This Row],[Column31324]]</f>
        <v>-9.3919999999999993E-3</v>
      </c>
      <c r="AU125" s="364">
        <f>Table5[[#This Row],[Column31325]]/Table5[[#This Row],[Column31332]]/Table5[[#This Row],[Column3134]]</f>
        <v>-7.8266666666666667E-5</v>
      </c>
      <c r="AV125" s="364"/>
      <c r="AW125" s="301"/>
      <c r="AX125" s="2">
        <f>VLOOKUP(Table5[[#This Row],[Column29]],'Old Version, Power Supplies'!AA$195:AC$212,2,FALSE)</f>
        <v>8</v>
      </c>
      <c r="AY125" s="279">
        <f>ABS(Table5[[#This Row],[Column3123]]/Table5[[#This Row],[Column314]])</f>
        <v>800</v>
      </c>
      <c r="AZ125" s="2">
        <f>VLOOKUP(Table5[[#This Row],[Column29]],'Old Version, Power Supplies'!AA$195:AC$212,3,FALSE)</f>
        <v>3</v>
      </c>
      <c r="BA125" s="279">
        <f>ABS(Table5[[#This Row],[Column31223]]/Table5[[#This Row],[Column313]])</f>
        <v>300</v>
      </c>
      <c r="BB125" s="352" t="s">
        <v>467</v>
      </c>
    </row>
    <row r="126" spans="1:54" x14ac:dyDescent="0.25">
      <c r="A126" s="367">
        <v>121</v>
      </c>
      <c r="B126" s="484">
        <v>153</v>
      </c>
      <c r="C126" s="368" t="s">
        <v>538</v>
      </c>
      <c r="D126" s="368" t="s">
        <v>186</v>
      </c>
      <c r="E126" s="368">
        <v>239.708</v>
      </c>
      <c r="F126" s="368">
        <v>0.16</v>
      </c>
      <c r="G126" s="369">
        <v>113.999</v>
      </c>
      <c r="H126" s="368">
        <v>0.62450000000000006</v>
      </c>
      <c r="I126" s="368">
        <v>0.12520000000000001</v>
      </c>
      <c r="J126" s="368">
        <v>-18.850000000000001</v>
      </c>
      <c r="K126" s="368">
        <v>-0.48599999999999999</v>
      </c>
      <c r="L126" s="368">
        <v>-0.65700000000000003</v>
      </c>
      <c r="M126" s="368">
        <v>0</v>
      </c>
      <c r="N126" s="368">
        <v>9.1</v>
      </c>
      <c r="O126" s="368">
        <v>9.3070000000000004</v>
      </c>
      <c r="P126" s="368">
        <v>10.1</v>
      </c>
      <c r="Q126" s="368">
        <v>179</v>
      </c>
      <c r="R126" s="370">
        <v>7.74</v>
      </c>
      <c r="S126" s="368">
        <f>ABS(H126)</f>
        <v>0.62450000000000006</v>
      </c>
      <c r="T126" s="368">
        <f>ABS(I126)</f>
        <v>0.12520000000000001</v>
      </c>
      <c r="U126" s="368">
        <f>ABS(J126)</f>
        <v>18.850000000000001</v>
      </c>
      <c r="V126" s="368">
        <f>ABS(K126)</f>
        <v>0.48599999999999999</v>
      </c>
      <c r="W126" s="368">
        <f>ABS(L126)</f>
        <v>0.65700000000000003</v>
      </c>
      <c r="X126" s="368">
        <f>ABS(M126)</f>
        <v>0</v>
      </c>
      <c r="Y126" s="368">
        <f>ABS(N126)</f>
        <v>9.1</v>
      </c>
      <c r="Z126" s="368">
        <f>ABS(O126)</f>
        <v>9.3070000000000004</v>
      </c>
      <c r="AA126" s="368">
        <f>ABS(P126)</f>
        <v>10.1</v>
      </c>
      <c r="AB126" s="368">
        <f>ABS(Q126)</f>
        <v>179</v>
      </c>
      <c r="AC126" s="371">
        <f>ABS(R126)</f>
        <v>7.74</v>
      </c>
      <c r="AD126" s="345" t="s">
        <v>538</v>
      </c>
      <c r="AE126" s="335" t="s">
        <v>181</v>
      </c>
      <c r="AF126" s="335"/>
      <c r="AG126" s="353" t="s">
        <v>458</v>
      </c>
      <c r="AH126" s="353" t="s">
        <v>539</v>
      </c>
      <c r="AI126" s="284">
        <f>Table5[[#This Row],[Column26]]</f>
        <v>10.1</v>
      </c>
      <c r="AJ126" s="282">
        <f>Table5[[#This Row],[Column27]]</f>
        <v>179</v>
      </c>
      <c r="AK126" s="346" t="s">
        <v>305</v>
      </c>
      <c r="AL126" s="282">
        <v>400</v>
      </c>
      <c r="AM126" s="282">
        <f>Table5[[#This Row],[Column314]]*Table5[[#This Row],[Column313]]</f>
        <v>1807.8999999999999</v>
      </c>
      <c r="AN126" s="344">
        <v>1</v>
      </c>
      <c r="AO126" s="282">
        <v>208</v>
      </c>
      <c r="AP126" s="282">
        <f>Table5[[#This Row],[Column3133]]/Table5[[#This Row],[Column3134]]/Table5[[#This Row],[Column31332]]</f>
        <v>8.6918269230769223</v>
      </c>
      <c r="AQ126" s="282">
        <v>9</v>
      </c>
      <c r="AR126">
        <v>162.58000000000001</v>
      </c>
      <c r="AS126">
        <v>10.055999999999999</v>
      </c>
      <c r="AT126" s="282">
        <f>Table5[[#This Row],[Column31323]]*Table5[[#This Row],[Column31324]]</f>
        <v>1634.9044799999999</v>
      </c>
      <c r="AU126" s="282">
        <f>Table5[[#This Row],[Column31325]]/Table5[[#This Row],[Column31332]]/Table5[[#This Row],[Column3134]]</f>
        <v>7.8601176923076919</v>
      </c>
      <c r="AV126" s="282"/>
      <c r="AW126" s="2" t="str">
        <f>IF(Table5[[#This Row],[Column15]]&lt;0,"A","B")</f>
        <v>B</v>
      </c>
      <c r="AX126" s="2">
        <f>VLOOKUP(Table5[[#This Row],[Column29]],'Old Version, Power Supplies'!AA$195:AC$212,2,FALSE)</f>
        <v>15</v>
      </c>
      <c r="AY126" s="279">
        <f>ABS(Table5[[#This Row],[Column3123]]/Table5[[#This Row],[Column314]])</f>
        <v>1.4851485148514851</v>
      </c>
      <c r="AZ126" s="2">
        <f>VLOOKUP(Table5[[#This Row],[Column29]],'Old Version, Power Supplies'!AA$195:AC$212,3,FALSE)</f>
        <v>220</v>
      </c>
      <c r="BA126" s="279">
        <f>ABS(Table5[[#This Row],[Column31223]]/Table5[[#This Row],[Column313]])</f>
        <v>1.229050279329609</v>
      </c>
      <c r="BB126" s="352" t="s">
        <v>540</v>
      </c>
    </row>
    <row r="127" spans="1:54" x14ac:dyDescent="0.25">
      <c r="A127" s="367">
        <v>122</v>
      </c>
      <c r="B127" s="367">
        <v>152</v>
      </c>
      <c r="C127" s="368" t="s">
        <v>536</v>
      </c>
      <c r="D127" s="368" t="s">
        <v>308</v>
      </c>
      <c r="E127" s="368">
        <v>241.15600000000001</v>
      </c>
      <c r="F127" s="368">
        <v>0.31</v>
      </c>
      <c r="G127" s="369">
        <v>113.999</v>
      </c>
      <c r="H127" s="368">
        <v>-0.44169999999999998</v>
      </c>
      <c r="I127" s="368">
        <v>-0.1522</v>
      </c>
      <c r="J127" s="368">
        <v>22.917999999999999</v>
      </c>
      <c r="K127" s="368">
        <v>0.77400000000000002</v>
      </c>
      <c r="L127" s="368">
        <v>1.5449999999999999</v>
      </c>
      <c r="M127" s="368">
        <v>0</v>
      </c>
      <c r="N127" s="368">
        <v>17.7</v>
      </c>
      <c r="O127" s="368">
        <v>-6.5750000000000002</v>
      </c>
      <c r="P127" s="368">
        <v>-10.6</v>
      </c>
      <c r="Q127" s="368">
        <v>-126.4</v>
      </c>
      <c r="R127" s="370">
        <v>-5.47</v>
      </c>
      <c r="S127" s="368">
        <f>ABS(H127)</f>
        <v>0.44169999999999998</v>
      </c>
      <c r="T127" s="368">
        <f>ABS(I127)</f>
        <v>0.1522</v>
      </c>
      <c r="U127" s="368">
        <f>ABS(J127)</f>
        <v>22.917999999999999</v>
      </c>
      <c r="V127" s="368">
        <f>ABS(K127)</f>
        <v>0.77400000000000002</v>
      </c>
      <c r="W127" s="368">
        <f>ABS(L127)</f>
        <v>1.5449999999999999</v>
      </c>
      <c r="X127" s="368">
        <f>ABS(M127)</f>
        <v>0</v>
      </c>
      <c r="Y127" s="368">
        <f>ABS(N127)</f>
        <v>17.7</v>
      </c>
      <c r="Z127" s="368">
        <f>ABS(O127)</f>
        <v>6.5750000000000002</v>
      </c>
      <c r="AA127" s="368">
        <f>ABS(P127)</f>
        <v>10.6</v>
      </c>
      <c r="AB127" s="368">
        <f>ABS(Q127)</f>
        <v>126.4</v>
      </c>
      <c r="AC127" s="371">
        <f>ABS(R127)</f>
        <v>5.47</v>
      </c>
      <c r="AD127" s="380" t="s">
        <v>536</v>
      </c>
      <c r="AE127" s="335" t="s">
        <v>309</v>
      </c>
      <c r="AF127" s="335"/>
      <c r="AG127" s="353" t="s">
        <v>487</v>
      </c>
      <c r="AH127" s="353" t="s">
        <v>510</v>
      </c>
      <c r="AI127" s="284">
        <f>Table5[[#This Row],[Column26]]</f>
        <v>10.6</v>
      </c>
      <c r="AJ127" s="282">
        <f>Table5[[#This Row],[Column27]]</f>
        <v>126.4</v>
      </c>
      <c r="AK127" s="282">
        <v>2</v>
      </c>
      <c r="AL127" s="282">
        <v>150</v>
      </c>
      <c r="AM127" s="282">
        <f>Table5[[#This Row],[Column314]]*Table5[[#This Row],[Column313]]</f>
        <v>1339.84</v>
      </c>
      <c r="AN127" s="344">
        <v>1</v>
      </c>
      <c r="AO127" s="282">
        <v>208</v>
      </c>
      <c r="AP127" s="282">
        <f>Table5[[#This Row],[Column3133]]/Table5[[#This Row],[Column3134]]/Table5[[#This Row],[Column31332]]</f>
        <v>6.4415384615384612</v>
      </c>
      <c r="AQ127" s="282"/>
      <c r="AR127">
        <v>126.41</v>
      </c>
      <c r="AS127">
        <v>11.733000000000001</v>
      </c>
      <c r="AT127" s="282">
        <f>Table5[[#This Row],[Column31323]]*Table5[[#This Row],[Column31324]]</f>
        <v>1483.1685299999999</v>
      </c>
      <c r="AU127" s="282">
        <f>Table5[[#This Row],[Column31325]]/Table5[[#This Row],[Column31332]]/Table5[[#This Row],[Column3134]]</f>
        <v>7.1306179326923074</v>
      </c>
      <c r="AV127" s="282"/>
      <c r="AW127" s="2" t="str">
        <f>IF(Table5[[#This Row],[Column15]]&lt;0,"A","B")</f>
        <v>A</v>
      </c>
      <c r="AX127" s="2">
        <f>VLOOKUP(Table5[[#This Row],[Column29]],'Old Version, Power Supplies'!AA$195:AC$212,2,FALSE)</f>
        <v>20</v>
      </c>
      <c r="AY127" s="279">
        <f>ABS(Table5[[#This Row],[Column3123]]/Table5[[#This Row],[Column314]])</f>
        <v>1.8867924528301887</v>
      </c>
      <c r="AZ127" s="2">
        <f>VLOOKUP(Table5[[#This Row],[Column29]],'Old Version, Power Supplies'!AA$195:AC$212,3,FALSE)</f>
        <v>165</v>
      </c>
      <c r="BA127" s="279">
        <f>ABS(Table5[[#This Row],[Column31223]]/Table5[[#This Row],[Column313]])</f>
        <v>1.3053797468354429</v>
      </c>
      <c r="BB127" s="352" t="s">
        <v>537</v>
      </c>
    </row>
    <row r="128" spans="1:54" x14ac:dyDescent="0.25">
      <c r="A128" s="367">
        <v>123</v>
      </c>
      <c r="B128" s="367">
        <v>151</v>
      </c>
      <c r="C128" s="368" t="s">
        <v>534</v>
      </c>
      <c r="D128" s="368" t="s">
        <v>308</v>
      </c>
      <c r="E128" s="368">
        <v>242.511</v>
      </c>
      <c r="F128" s="368">
        <v>0.31</v>
      </c>
      <c r="G128" s="369">
        <v>113.999</v>
      </c>
      <c r="H128" s="368">
        <v>-0.44169999999999998</v>
      </c>
      <c r="I128" s="368">
        <v>-0.1522</v>
      </c>
      <c r="J128" s="368">
        <v>22.917999999999999</v>
      </c>
      <c r="K128" s="368">
        <v>0.77400000000000002</v>
      </c>
      <c r="L128" s="368">
        <v>1.5449999999999999</v>
      </c>
      <c r="M128" s="368">
        <v>0</v>
      </c>
      <c r="N128" s="368">
        <v>17.7</v>
      </c>
      <c r="O128" s="368">
        <v>-6.5750000000000002</v>
      </c>
      <c r="P128" s="368">
        <v>-10.6</v>
      </c>
      <c r="Q128" s="368">
        <v>-126.4</v>
      </c>
      <c r="R128" s="370">
        <v>-5.47</v>
      </c>
      <c r="S128" s="368">
        <f>ABS(H128)</f>
        <v>0.44169999999999998</v>
      </c>
      <c r="T128" s="368">
        <f>ABS(I128)</f>
        <v>0.1522</v>
      </c>
      <c r="U128" s="368">
        <f>ABS(J128)</f>
        <v>22.917999999999999</v>
      </c>
      <c r="V128" s="368">
        <f>ABS(K128)</f>
        <v>0.77400000000000002</v>
      </c>
      <c r="W128" s="368">
        <f>ABS(L128)</f>
        <v>1.5449999999999999</v>
      </c>
      <c r="X128" s="368">
        <f>ABS(M128)</f>
        <v>0</v>
      </c>
      <c r="Y128" s="368">
        <f>ABS(N128)</f>
        <v>17.7</v>
      </c>
      <c r="Z128" s="368">
        <f>ABS(O128)</f>
        <v>6.5750000000000002</v>
      </c>
      <c r="AA128" s="368">
        <f>ABS(P128)</f>
        <v>10.6</v>
      </c>
      <c r="AB128" s="368">
        <f>ABS(Q128)</f>
        <v>126.4</v>
      </c>
      <c r="AC128" s="371">
        <f>ABS(R128)</f>
        <v>5.47</v>
      </c>
      <c r="AD128" s="345" t="s">
        <v>534</v>
      </c>
      <c r="AE128" s="335" t="s">
        <v>309</v>
      </c>
      <c r="AF128" s="335"/>
      <c r="AG128" s="353" t="s">
        <v>487</v>
      </c>
      <c r="AH128" s="353" t="s">
        <v>510</v>
      </c>
      <c r="AI128" s="284">
        <f>Table5[[#This Row],[Column26]]</f>
        <v>10.6</v>
      </c>
      <c r="AJ128" s="282">
        <f>Table5[[#This Row],[Column27]]</f>
        <v>126.4</v>
      </c>
      <c r="AK128" s="282">
        <v>2</v>
      </c>
      <c r="AL128" s="282">
        <v>150</v>
      </c>
      <c r="AM128" s="282">
        <f>Table5[[#This Row],[Column314]]*Table5[[#This Row],[Column313]]</f>
        <v>1339.84</v>
      </c>
      <c r="AN128" s="344">
        <v>1</v>
      </c>
      <c r="AO128" s="282">
        <v>208</v>
      </c>
      <c r="AP128" s="282">
        <f>Table5[[#This Row],[Column3133]]/Table5[[#This Row],[Column3134]]/Table5[[#This Row],[Column31332]]</f>
        <v>6.4415384615384612</v>
      </c>
      <c r="AQ128" s="364"/>
      <c r="AR128">
        <v>126.41</v>
      </c>
      <c r="AS128">
        <v>11.606999999999999</v>
      </c>
      <c r="AT128" s="364">
        <f>Table5[[#This Row],[Column31323]]*Table5[[#This Row],[Column31324]]</f>
        <v>1467.2408699999999</v>
      </c>
      <c r="AU128" s="364">
        <f>Table5[[#This Row],[Column31325]]/Table5[[#This Row],[Column31332]]/Table5[[#This Row],[Column3134]]</f>
        <v>7.0540426442307682</v>
      </c>
      <c r="AV128" s="364"/>
      <c r="AW128" s="301" t="str">
        <f>IF(Table5[[#This Row],[Column15]]&lt;0,"A","B")</f>
        <v>A</v>
      </c>
      <c r="AX128" s="2">
        <f>VLOOKUP(Table5[[#This Row],[Column29]],'Old Version, Power Supplies'!AA$195:AC$212,2,FALSE)</f>
        <v>20</v>
      </c>
      <c r="AY128" s="279">
        <f>ABS(Table5[[#This Row],[Column3123]]/Table5[[#This Row],[Column314]])</f>
        <v>1.8867924528301887</v>
      </c>
      <c r="AZ128" s="2">
        <f>VLOOKUP(Table5[[#This Row],[Column29]],'Old Version, Power Supplies'!AA$195:AC$212,3,FALSE)</f>
        <v>165</v>
      </c>
      <c r="BA128" s="279">
        <f>ABS(Table5[[#This Row],[Column31223]]/Table5[[#This Row],[Column313]])</f>
        <v>1.3053797468354429</v>
      </c>
      <c r="BB128" s="352" t="s">
        <v>535</v>
      </c>
    </row>
    <row r="129" spans="1:54" x14ac:dyDescent="0.25">
      <c r="A129" s="367">
        <v>124</v>
      </c>
      <c r="B129" s="484">
        <v>150</v>
      </c>
      <c r="C129" s="368" t="s">
        <v>532</v>
      </c>
      <c r="D129" s="368" t="s">
        <v>186</v>
      </c>
      <c r="E129" s="368">
        <v>243.821</v>
      </c>
      <c r="F129" s="368">
        <v>0.16</v>
      </c>
      <c r="G129" s="369">
        <v>113.999</v>
      </c>
      <c r="H129" s="368">
        <v>0.65190000000000003</v>
      </c>
      <c r="I129" s="368">
        <v>0.13070000000000001</v>
      </c>
      <c r="J129" s="368">
        <v>-19.71</v>
      </c>
      <c r="K129" s="368">
        <v>-0.46600000000000003</v>
      </c>
      <c r="L129" s="368">
        <v>-0.68600000000000005</v>
      </c>
      <c r="M129" s="368">
        <v>0</v>
      </c>
      <c r="N129" s="368">
        <v>9.1</v>
      </c>
      <c r="O129" s="368">
        <v>9.7149999999999999</v>
      </c>
      <c r="P129" s="368">
        <v>10.6</v>
      </c>
      <c r="Q129" s="368">
        <v>186.8</v>
      </c>
      <c r="R129" s="370">
        <v>8.08</v>
      </c>
      <c r="S129" s="368">
        <f>ABS(H129)</f>
        <v>0.65190000000000003</v>
      </c>
      <c r="T129" s="368">
        <f>ABS(I129)</f>
        <v>0.13070000000000001</v>
      </c>
      <c r="U129" s="368">
        <f>ABS(J129)</f>
        <v>19.71</v>
      </c>
      <c r="V129" s="368">
        <f>ABS(K129)</f>
        <v>0.46600000000000003</v>
      </c>
      <c r="W129" s="368">
        <f>ABS(L129)</f>
        <v>0.68600000000000005</v>
      </c>
      <c r="X129" s="368">
        <f>ABS(M129)</f>
        <v>0</v>
      </c>
      <c r="Y129" s="368">
        <f>ABS(N129)</f>
        <v>9.1</v>
      </c>
      <c r="Z129" s="368">
        <f>ABS(O129)</f>
        <v>9.7149999999999999</v>
      </c>
      <c r="AA129" s="368">
        <f>ABS(P129)</f>
        <v>10.6</v>
      </c>
      <c r="AB129" s="368">
        <f>ABS(Q129)</f>
        <v>186.8</v>
      </c>
      <c r="AC129" s="371">
        <f>ABS(R129)</f>
        <v>8.08</v>
      </c>
      <c r="AD129" s="345" t="s">
        <v>532</v>
      </c>
      <c r="AE129" s="335" t="s">
        <v>257</v>
      </c>
      <c r="AF129" s="335"/>
      <c r="AG129" s="353" t="s">
        <v>443</v>
      </c>
      <c r="AH129" s="353" t="s">
        <v>1052</v>
      </c>
      <c r="AI129" s="284">
        <f>Table5[[#This Row],[Column26]]</f>
        <v>10.6</v>
      </c>
      <c r="AJ129" s="282">
        <f>Table5[[#This Row],[Column27]]</f>
        <v>186.8</v>
      </c>
      <c r="AK129" s="346" t="s">
        <v>305</v>
      </c>
      <c r="AL129" s="282">
        <v>400</v>
      </c>
      <c r="AM129" s="282">
        <f>Table5[[#This Row],[Column314]]*Table5[[#This Row],[Column313]]</f>
        <v>1980.0800000000002</v>
      </c>
      <c r="AN129" s="344">
        <v>1.73</v>
      </c>
      <c r="AO129" s="282">
        <v>208</v>
      </c>
      <c r="AP129" s="282">
        <f>Table5[[#This Row],[Column3133]]/Table5[[#This Row],[Column3134]]/Table5[[#This Row],[Column31332]]</f>
        <v>5.5026678523788348</v>
      </c>
      <c r="AQ129" s="364">
        <v>6</v>
      </c>
      <c r="AR129">
        <v>169.61</v>
      </c>
      <c r="AS129">
        <v>10.629</v>
      </c>
      <c r="AT129" s="364">
        <f>Table5[[#This Row],[Column31323]]*Table5[[#This Row],[Column31324]]</f>
        <v>1802.7846900000002</v>
      </c>
      <c r="AU129" s="364">
        <f>Table5[[#This Row],[Column31325]]/Table5[[#This Row],[Column31332]]/Table5[[#This Row],[Column3134]]</f>
        <v>5.0099618997332147</v>
      </c>
      <c r="AV129" s="364">
        <v>5</v>
      </c>
      <c r="AW129" s="301" t="str">
        <f>IF(Table5[[#This Row],[Column15]]&lt;0,"A","B")</f>
        <v>B</v>
      </c>
      <c r="AX129" s="2">
        <f>VLOOKUP(Table5[[#This Row],[Column29]],'Old Version, Power Supplies'!AA$195:AC$212,2,FALSE)</f>
        <v>40</v>
      </c>
      <c r="AY129" s="279">
        <f>ABS(Table5[[#This Row],[Column3123]]/Table5[[#This Row],[Column314]])</f>
        <v>3.7735849056603774</v>
      </c>
      <c r="AZ129" s="2">
        <f>VLOOKUP(Table5[[#This Row],[Column29]],'Old Version, Power Supplies'!AA$195:AC$212,3,FALSE)</f>
        <v>250</v>
      </c>
      <c r="BA129" s="279">
        <f>ABS(Table5[[#This Row],[Column31223]]/Table5[[#This Row],[Column313]])</f>
        <v>1.3383297644539613</v>
      </c>
      <c r="BB129" s="352" t="s">
        <v>533</v>
      </c>
    </row>
    <row r="130" spans="1:54" x14ac:dyDescent="0.25">
      <c r="A130" s="367">
        <v>125</v>
      </c>
      <c r="B130" s="367">
        <v>161</v>
      </c>
      <c r="C130" s="368" t="s">
        <v>560</v>
      </c>
      <c r="D130" s="368" t="s">
        <v>208</v>
      </c>
      <c r="E130" s="368">
        <v>239.38800000000001</v>
      </c>
      <c r="F130" s="368">
        <v>0.15</v>
      </c>
      <c r="G130" s="369">
        <v>113.999</v>
      </c>
      <c r="H130" s="368">
        <v>0</v>
      </c>
      <c r="I130" s="368">
        <v>0</v>
      </c>
      <c r="J130" s="368">
        <v>0</v>
      </c>
      <c r="K130" s="368">
        <v>0</v>
      </c>
      <c r="L130" s="368">
        <v>0</v>
      </c>
      <c r="M130" s="368">
        <v>-1.343</v>
      </c>
      <c r="N130" s="368">
        <v>34</v>
      </c>
      <c r="O130" s="368">
        <v>-0.27200000000000002</v>
      </c>
      <c r="P130" s="368">
        <v>-1.2</v>
      </c>
      <c r="Q130" s="368">
        <v>-3.4</v>
      </c>
      <c r="R130" s="370">
        <v>-0.7</v>
      </c>
      <c r="S130" s="368">
        <f>ABS(H130)</f>
        <v>0</v>
      </c>
      <c r="T130" s="368">
        <f>ABS(I130)</f>
        <v>0</v>
      </c>
      <c r="U130" s="368">
        <f>ABS(J130)</f>
        <v>0</v>
      </c>
      <c r="V130" s="368">
        <f>ABS(K130)</f>
        <v>0</v>
      </c>
      <c r="W130" s="368">
        <f>ABS(L130)</f>
        <v>0</v>
      </c>
      <c r="X130" s="368">
        <f>ABS(M130)</f>
        <v>1.343</v>
      </c>
      <c r="Y130" s="368">
        <f>ABS(N130)</f>
        <v>34</v>
      </c>
      <c r="Z130" s="368">
        <f>ABS(O130)</f>
        <v>0.27200000000000002</v>
      </c>
      <c r="AA130" s="368">
        <f>ABS(P130)</f>
        <v>1.2</v>
      </c>
      <c r="AB130" s="368">
        <f>ABS(Q130)</f>
        <v>3.4</v>
      </c>
      <c r="AC130" s="371">
        <f>ABS(R130)</f>
        <v>0.7</v>
      </c>
      <c r="AD130" s="345" t="s">
        <v>560</v>
      </c>
      <c r="AE130" s="335" t="s">
        <v>212</v>
      </c>
      <c r="AF130" s="335"/>
      <c r="AG130" s="353" t="s">
        <v>555</v>
      </c>
      <c r="AH130" s="353" t="s">
        <v>556</v>
      </c>
      <c r="AI130" s="284">
        <f>Table5[[#This Row],[Column26]]</f>
        <v>1.2</v>
      </c>
      <c r="AJ130" s="284">
        <f>Table5[[#This Row],[Column27]]</f>
        <v>3.4</v>
      </c>
      <c r="AK130" s="282">
        <v>12</v>
      </c>
      <c r="AL130" s="284">
        <v>25</v>
      </c>
      <c r="AM130" s="284">
        <f>Table5[[#This Row],[Column314]]*Table5[[#This Row],[Column313]]</f>
        <v>4.08</v>
      </c>
      <c r="AN130" s="344">
        <v>1</v>
      </c>
      <c r="AO130" s="282">
        <v>120</v>
      </c>
      <c r="AP130" s="284">
        <f>Table5[[#This Row],[Column3133]]/Table5[[#This Row],[Column3134]]/Table5[[#This Row],[Column31332]]</f>
        <v>3.4000000000000002E-2</v>
      </c>
      <c r="AQ130" s="284"/>
      <c r="AR130" s="102">
        <v>3.3460000000000001</v>
      </c>
      <c r="AS130" s="102">
        <v>1.3660000000000001</v>
      </c>
      <c r="AT130" s="284">
        <f>Table5[[#This Row],[Column31323]]*Table5[[#This Row],[Column31324]]</f>
        <v>4.5706360000000004</v>
      </c>
      <c r="AU130" s="284">
        <f>Table5[[#This Row],[Column31325]]/Table5[[#This Row],[Column31332]]/Table5[[#This Row],[Column3134]]</f>
        <v>3.8088633333333337E-2</v>
      </c>
      <c r="AV130" s="284">
        <v>0.3</v>
      </c>
      <c r="AW130" s="2" t="str">
        <f>IF(Table5[[#This Row],[Column15]]&gt;0,"A","B")</f>
        <v>B</v>
      </c>
      <c r="AX130" s="2">
        <f>VLOOKUP(Table5[[#This Row],[Column29]],'Old Version, Power Supplies'!AA$195:AC$212,2,FALSE)</f>
        <v>20</v>
      </c>
      <c r="AY130" s="279">
        <f>ABS(Table5[[#This Row],[Column3123]]/Table5[[#This Row],[Column314]])</f>
        <v>16.666666666666668</v>
      </c>
      <c r="AZ130" s="2">
        <f>VLOOKUP(Table5[[#This Row],[Column29]],'Old Version, Power Supplies'!AA$195:AC$212,3,FALSE)</f>
        <v>10</v>
      </c>
      <c r="BA130" s="279">
        <f>ABS(Table5[[#This Row],[Column31223]]/Table5[[#This Row],[Column313]])</f>
        <v>2.9411764705882355</v>
      </c>
      <c r="BB130" s="352" t="s">
        <v>561</v>
      </c>
    </row>
    <row r="131" spans="1:54" x14ac:dyDescent="0.25">
      <c r="A131" s="367">
        <v>126</v>
      </c>
      <c r="B131" s="367">
        <v>160</v>
      </c>
      <c r="C131" s="368" t="s">
        <v>558</v>
      </c>
      <c r="D131" s="368" t="s">
        <v>208</v>
      </c>
      <c r="E131" s="368">
        <v>240.13300000000001</v>
      </c>
      <c r="F131" s="368">
        <v>0.15</v>
      </c>
      <c r="G131" s="369">
        <v>113.999</v>
      </c>
      <c r="H131" s="368">
        <v>0</v>
      </c>
      <c r="I131" s="368">
        <v>0</v>
      </c>
      <c r="J131" s="368">
        <v>0</v>
      </c>
      <c r="K131" s="368">
        <v>0</v>
      </c>
      <c r="L131" s="368">
        <v>0</v>
      </c>
      <c r="M131" s="368">
        <v>4.0119999999999996</v>
      </c>
      <c r="N131" s="368">
        <v>34</v>
      </c>
      <c r="O131" s="368">
        <v>0.81399999999999995</v>
      </c>
      <c r="P131" s="368">
        <v>3.7</v>
      </c>
      <c r="Q131" s="368">
        <v>10</v>
      </c>
      <c r="R131" s="370">
        <v>2.09</v>
      </c>
      <c r="S131" s="368">
        <f>ABS(H131)</f>
        <v>0</v>
      </c>
      <c r="T131" s="368">
        <f>ABS(I131)</f>
        <v>0</v>
      </c>
      <c r="U131" s="368">
        <f>ABS(J131)</f>
        <v>0</v>
      </c>
      <c r="V131" s="368">
        <f>ABS(K131)</f>
        <v>0</v>
      </c>
      <c r="W131" s="368">
        <f>ABS(L131)</f>
        <v>0</v>
      </c>
      <c r="X131" s="368">
        <f>ABS(M131)</f>
        <v>4.0119999999999996</v>
      </c>
      <c r="Y131" s="368">
        <f>ABS(N131)</f>
        <v>34</v>
      </c>
      <c r="Z131" s="368">
        <f>ABS(O131)</f>
        <v>0.81399999999999995</v>
      </c>
      <c r="AA131" s="368">
        <f>ABS(P131)</f>
        <v>3.7</v>
      </c>
      <c r="AB131" s="368">
        <f>ABS(Q131)</f>
        <v>10</v>
      </c>
      <c r="AC131" s="371">
        <f>ABS(R131)</f>
        <v>2.09</v>
      </c>
      <c r="AD131" s="345" t="s">
        <v>558</v>
      </c>
      <c r="AE131" s="335" t="s">
        <v>291</v>
      </c>
      <c r="AF131" s="335"/>
      <c r="AG131" s="353" t="s">
        <v>555</v>
      </c>
      <c r="AH131" s="353" t="s">
        <v>488</v>
      </c>
      <c r="AI131" s="284">
        <f>Table5[[#This Row],[Column26]]</f>
        <v>3.7</v>
      </c>
      <c r="AJ131" s="282">
        <f>Table5[[#This Row],[Column27]]</f>
        <v>10</v>
      </c>
      <c r="AK131" s="282">
        <v>12</v>
      </c>
      <c r="AL131" s="282">
        <v>25</v>
      </c>
      <c r="AM131" s="282">
        <f>Table5[[#This Row],[Column314]]*Table5[[#This Row],[Column313]]</f>
        <v>37</v>
      </c>
      <c r="AN131" s="344">
        <v>1</v>
      </c>
      <c r="AO131" s="282">
        <v>208</v>
      </c>
      <c r="AP131" s="282">
        <f>Table5[[#This Row],[Column3133]]/Table5[[#This Row],[Column3134]]/Table5[[#This Row],[Column31332]]</f>
        <v>0.17788461538461539</v>
      </c>
      <c r="AQ131" s="282"/>
      <c r="AR131">
        <v>10.002000000000001</v>
      </c>
      <c r="AS131">
        <v>4.383</v>
      </c>
      <c r="AT131" s="282">
        <f>Table5[[#This Row],[Column31323]]*Table5[[#This Row],[Column31324]]</f>
        <v>43.838766</v>
      </c>
      <c r="AU131" s="282">
        <f>Table5[[#This Row],[Column31325]]/Table5[[#This Row],[Column31332]]/Table5[[#This Row],[Column3134]]</f>
        <v>0.21076329807692307</v>
      </c>
      <c r="AV131" s="282"/>
      <c r="AW131" s="2" t="str">
        <f>IF(Table5[[#This Row],[Column15]]&gt;0,"A","B")</f>
        <v>A</v>
      </c>
      <c r="AX131" s="2">
        <f>VLOOKUP(Table5[[#This Row],[Column29]],'Old Version, Power Supplies'!AA$195:AC$212,2,FALSE)</f>
        <v>30</v>
      </c>
      <c r="AY131" s="279">
        <f>ABS(Table5[[#This Row],[Column3123]]/Table5[[#This Row],[Column314]])</f>
        <v>8.108108108108107</v>
      </c>
      <c r="AZ131" s="2">
        <f>VLOOKUP(Table5[[#This Row],[Column29]],'Old Version, Power Supplies'!AA$195:AC$212,3,FALSE)</f>
        <v>25</v>
      </c>
      <c r="BA131" s="279">
        <f>ABS(Table5[[#This Row],[Column31223]]/Table5[[#This Row],[Column313]])</f>
        <v>2.5</v>
      </c>
      <c r="BB131" s="352" t="s">
        <v>559</v>
      </c>
    </row>
    <row r="132" spans="1:54" x14ac:dyDescent="0.25">
      <c r="A132" s="367">
        <v>127</v>
      </c>
      <c r="B132" s="484">
        <v>159</v>
      </c>
      <c r="C132" s="368" t="s">
        <v>554</v>
      </c>
      <c r="D132" s="368" t="s">
        <v>208</v>
      </c>
      <c r="E132" s="368">
        <v>240.434</v>
      </c>
      <c r="F132" s="368">
        <v>0.15</v>
      </c>
      <c r="G132" s="369">
        <v>113.999</v>
      </c>
      <c r="H132" s="368">
        <v>0</v>
      </c>
      <c r="I132" s="368">
        <v>0</v>
      </c>
      <c r="J132" s="368">
        <v>0</v>
      </c>
      <c r="K132" s="368">
        <v>0</v>
      </c>
      <c r="L132" s="368">
        <v>0</v>
      </c>
      <c r="M132" s="368">
        <v>-3.8929999999999998</v>
      </c>
      <c r="N132" s="368">
        <v>34</v>
      </c>
      <c r="O132" s="368">
        <v>-0.79</v>
      </c>
      <c r="P132" s="368">
        <v>-3.6</v>
      </c>
      <c r="Q132" s="368">
        <v>-9.6999999999999993</v>
      </c>
      <c r="R132" s="370">
        <v>-2.0299999999999998</v>
      </c>
      <c r="S132" s="368">
        <f>ABS(H132)</f>
        <v>0</v>
      </c>
      <c r="T132" s="368">
        <f>ABS(I132)</f>
        <v>0</v>
      </c>
      <c r="U132" s="368">
        <f>ABS(J132)</f>
        <v>0</v>
      </c>
      <c r="V132" s="368">
        <f>ABS(K132)</f>
        <v>0</v>
      </c>
      <c r="W132" s="368">
        <f>ABS(L132)</f>
        <v>0</v>
      </c>
      <c r="X132" s="368">
        <f>ABS(M132)</f>
        <v>3.8929999999999998</v>
      </c>
      <c r="Y132" s="368">
        <f>ABS(N132)</f>
        <v>34</v>
      </c>
      <c r="Z132" s="368">
        <f>ABS(O132)</f>
        <v>0.79</v>
      </c>
      <c r="AA132" s="368">
        <f>ABS(P132)</f>
        <v>3.6</v>
      </c>
      <c r="AB132" s="368">
        <f>ABS(Q132)</f>
        <v>9.6999999999999993</v>
      </c>
      <c r="AC132" s="371">
        <f>ABS(R132)</f>
        <v>2.0299999999999998</v>
      </c>
      <c r="AD132" s="345" t="s">
        <v>554</v>
      </c>
      <c r="AE132" s="335" t="s">
        <v>111</v>
      </c>
      <c r="AF132" s="335"/>
      <c r="AG132" s="353" t="s">
        <v>555</v>
      </c>
      <c r="AH132" s="353" t="s">
        <v>556</v>
      </c>
      <c r="AI132" s="284">
        <f>Table5[[#This Row],[Column26]]</f>
        <v>3.6</v>
      </c>
      <c r="AJ132" s="284">
        <f>Table5[[#This Row],[Column27]]</f>
        <v>9.6999999999999993</v>
      </c>
      <c r="AK132" s="282">
        <v>12</v>
      </c>
      <c r="AL132" s="284">
        <v>25</v>
      </c>
      <c r="AM132" s="284">
        <f>Table5[[#This Row],[Column314]]*Table5[[#This Row],[Column313]]</f>
        <v>34.92</v>
      </c>
      <c r="AN132" s="344">
        <v>1</v>
      </c>
      <c r="AO132" s="282">
        <v>120</v>
      </c>
      <c r="AP132" s="284">
        <f>Table5[[#This Row],[Column3133]]/Table5[[#This Row],[Column3134]]/Table5[[#This Row],[Column31332]]</f>
        <v>0.29100000000000004</v>
      </c>
      <c r="AQ132" s="284">
        <v>1</v>
      </c>
      <c r="AR132">
        <v>9.7029999999999994</v>
      </c>
      <c r="AS132">
        <v>4.24</v>
      </c>
      <c r="AT132" s="284">
        <f>Table5[[#This Row],[Column31323]]*Table5[[#This Row],[Column31324]]</f>
        <v>41.140720000000002</v>
      </c>
      <c r="AU132" s="284">
        <f>Table5[[#This Row],[Column31325]]/Table5[[#This Row],[Column31332]]/Table5[[#This Row],[Column3134]]</f>
        <v>0.34283933333333333</v>
      </c>
      <c r="AV132" s="284"/>
      <c r="AW132" s="2" t="str">
        <f>IF(Table5[[#This Row],[Column15]]&gt;0,"A","B")</f>
        <v>B</v>
      </c>
      <c r="AX132" s="2">
        <f>VLOOKUP(Table5[[#This Row],[Column29]],'Old Version, Power Supplies'!AA$195:AC$212,2,FALSE)</f>
        <v>10</v>
      </c>
      <c r="AY132" s="279">
        <f>ABS(Table5[[#This Row],[Column3123]]/Table5[[#This Row],[Column314]])</f>
        <v>2.7777777777777777</v>
      </c>
      <c r="AZ132" s="2">
        <f>VLOOKUP(Table5[[#This Row],[Column29]],'Old Version, Power Supplies'!AA$195:AC$212,3,FALSE)</f>
        <v>20</v>
      </c>
      <c r="BA132" s="279">
        <f>ABS(Table5[[#This Row],[Column31223]]/Table5[[#This Row],[Column313]])</f>
        <v>2.061855670103093</v>
      </c>
      <c r="BB132" s="352" t="s">
        <v>557</v>
      </c>
    </row>
    <row r="133" spans="1:54" x14ac:dyDescent="0.25">
      <c r="A133" s="367">
        <v>128</v>
      </c>
      <c r="B133" s="367">
        <v>158</v>
      </c>
      <c r="C133" s="368" t="s">
        <v>552</v>
      </c>
      <c r="D133" s="368" t="s">
        <v>208</v>
      </c>
      <c r="E133" s="368">
        <v>241.37100000000001</v>
      </c>
      <c r="F133" s="368">
        <v>0.15</v>
      </c>
      <c r="G133" s="369">
        <v>113.999</v>
      </c>
      <c r="H133" s="368">
        <v>0</v>
      </c>
      <c r="I133" s="368">
        <v>0</v>
      </c>
      <c r="J133" s="368">
        <v>0</v>
      </c>
      <c r="K133" s="368">
        <v>0</v>
      </c>
      <c r="L133" s="368">
        <v>0</v>
      </c>
      <c r="M133" s="368">
        <v>-2.5990000000000002</v>
      </c>
      <c r="N133" s="368">
        <v>34</v>
      </c>
      <c r="O133" s="368">
        <v>-0.52700000000000002</v>
      </c>
      <c r="P133" s="368">
        <v>-2.4</v>
      </c>
      <c r="Q133" s="368">
        <v>-6.5</v>
      </c>
      <c r="R133" s="370">
        <v>-1.36</v>
      </c>
      <c r="S133" s="368">
        <f>ABS(H133)</f>
        <v>0</v>
      </c>
      <c r="T133" s="368">
        <f>ABS(I133)</f>
        <v>0</v>
      </c>
      <c r="U133" s="368">
        <f>ABS(J133)</f>
        <v>0</v>
      </c>
      <c r="V133" s="368">
        <f>ABS(K133)</f>
        <v>0</v>
      </c>
      <c r="W133" s="368">
        <f>ABS(L133)</f>
        <v>0</v>
      </c>
      <c r="X133" s="368">
        <f>ABS(M133)</f>
        <v>2.5990000000000002</v>
      </c>
      <c r="Y133" s="368">
        <f>ABS(N133)</f>
        <v>34</v>
      </c>
      <c r="Z133" s="368">
        <f>ABS(O133)</f>
        <v>0.52700000000000002</v>
      </c>
      <c r="AA133" s="368">
        <f>ABS(P133)</f>
        <v>2.4</v>
      </c>
      <c r="AB133" s="368">
        <f>ABS(Q133)</f>
        <v>6.5</v>
      </c>
      <c r="AC133" s="371">
        <f>ABS(R133)</f>
        <v>1.36</v>
      </c>
      <c r="AD133" s="345" t="s">
        <v>552</v>
      </c>
      <c r="AE133" s="335" t="s">
        <v>111</v>
      </c>
      <c r="AF133" s="335"/>
      <c r="AG133" s="353" t="s">
        <v>421</v>
      </c>
      <c r="AH133" s="353" t="s">
        <v>453</v>
      </c>
      <c r="AI133" s="284">
        <f>Table5[[#This Row],[Column26]]</f>
        <v>2.4</v>
      </c>
      <c r="AJ133" s="284">
        <f>Table5[[#This Row],[Column27]]</f>
        <v>6.5</v>
      </c>
      <c r="AK133" s="282">
        <v>12</v>
      </c>
      <c r="AL133" s="284">
        <v>25</v>
      </c>
      <c r="AM133" s="284">
        <f>Table5[[#This Row],[Column314]]*Table5[[#This Row],[Column313]]</f>
        <v>15.6</v>
      </c>
      <c r="AN133" s="344">
        <v>1</v>
      </c>
      <c r="AO133" s="282">
        <v>120</v>
      </c>
      <c r="AP133" s="284">
        <f>Table5[[#This Row],[Column3133]]/Table5[[#This Row],[Column3134]]/Table5[[#This Row],[Column31332]]</f>
        <v>0.13</v>
      </c>
      <c r="AQ133" s="284"/>
      <c r="AR133" s="102">
        <v>6.4770000000000003</v>
      </c>
      <c r="AS133" s="102">
        <v>2.7639999999999998</v>
      </c>
      <c r="AT133" s="284">
        <f>Table5[[#This Row],[Column31323]]*Table5[[#This Row],[Column31324]]</f>
        <v>17.902428</v>
      </c>
      <c r="AU133" s="284">
        <f>Table5[[#This Row],[Column31325]]/Table5[[#This Row],[Column31332]]/Table5[[#This Row],[Column3134]]</f>
        <v>0.14918690000000001</v>
      </c>
      <c r="AV133" s="284"/>
      <c r="AW133" s="2" t="str">
        <f>IF(Table5[[#This Row],[Column15]]&gt;0,"A","B")</f>
        <v>B</v>
      </c>
      <c r="AX133" s="2">
        <f>VLOOKUP(Table5[[#This Row],[Column29]],'Old Version, Power Supplies'!AA$195:AC$212,2,FALSE)</f>
        <v>10</v>
      </c>
      <c r="AY133" s="279">
        <f>ABS(Table5[[#This Row],[Column3123]]/Table5[[#This Row],[Column314]])</f>
        <v>4.166666666666667</v>
      </c>
      <c r="AZ133" s="2">
        <f>VLOOKUP(Table5[[#This Row],[Column29]],'Old Version, Power Supplies'!AA$195:AC$212,3,FALSE)</f>
        <v>20</v>
      </c>
      <c r="BA133" s="279">
        <f>ABS(Table5[[#This Row],[Column31223]]/Table5[[#This Row],[Column313]])</f>
        <v>3.0769230769230771</v>
      </c>
      <c r="BB133" s="352" t="s">
        <v>553</v>
      </c>
    </row>
    <row r="134" spans="1:54" x14ac:dyDescent="0.25">
      <c r="A134" s="367">
        <v>129</v>
      </c>
      <c r="B134" s="367">
        <v>157</v>
      </c>
      <c r="C134" s="368" t="s">
        <v>550</v>
      </c>
      <c r="D134" s="368" t="s">
        <v>283</v>
      </c>
      <c r="E134" s="368">
        <v>242.09100000000001</v>
      </c>
      <c r="F134" s="368">
        <v>0.15</v>
      </c>
      <c r="G134" s="369">
        <v>113.999</v>
      </c>
      <c r="H134" s="368">
        <v>0</v>
      </c>
      <c r="I134" s="368">
        <v>0</v>
      </c>
      <c r="J134" s="368">
        <v>0</v>
      </c>
      <c r="K134" s="368">
        <v>0</v>
      </c>
      <c r="L134" s="368">
        <v>0</v>
      </c>
      <c r="M134" s="368">
        <v>4.7919999999999998</v>
      </c>
      <c r="N134" s="368">
        <v>0.6</v>
      </c>
      <c r="O134" s="368">
        <v>0.97</v>
      </c>
      <c r="P134" s="368">
        <v>1.1000000000000001</v>
      </c>
      <c r="Q134" s="368">
        <v>88.2</v>
      </c>
      <c r="R134" s="370">
        <v>4.47</v>
      </c>
      <c r="S134" s="368">
        <f>ABS(H134)</f>
        <v>0</v>
      </c>
      <c r="T134" s="368">
        <f>ABS(I134)</f>
        <v>0</v>
      </c>
      <c r="U134" s="368">
        <f>ABS(J134)</f>
        <v>0</v>
      </c>
      <c r="V134" s="368">
        <f>ABS(K134)</f>
        <v>0</v>
      </c>
      <c r="W134" s="368">
        <f>ABS(L134)</f>
        <v>0</v>
      </c>
      <c r="X134" s="368">
        <f>ABS(M134)</f>
        <v>4.7919999999999998</v>
      </c>
      <c r="Y134" s="368">
        <f>ABS(N134)</f>
        <v>0.6</v>
      </c>
      <c r="Z134" s="368">
        <f>ABS(O134)</f>
        <v>0.97</v>
      </c>
      <c r="AA134" s="368">
        <f>ABS(P134)</f>
        <v>1.1000000000000001</v>
      </c>
      <c r="AB134" s="368">
        <f>ABS(Q134)</f>
        <v>88.2</v>
      </c>
      <c r="AC134" s="371">
        <f>ABS(R134)</f>
        <v>4.47</v>
      </c>
      <c r="AD134" s="345" t="s">
        <v>550</v>
      </c>
      <c r="AE134" s="335" t="s">
        <v>318</v>
      </c>
      <c r="AF134" s="335"/>
      <c r="AG134" s="353" t="s">
        <v>544</v>
      </c>
      <c r="AH134" s="353" t="s">
        <v>548</v>
      </c>
      <c r="AI134" s="284">
        <f>Table5[[#This Row],[Column26]]</f>
        <v>1.1000000000000001</v>
      </c>
      <c r="AJ134" s="282">
        <f>Table5[[#This Row],[Column27]]</f>
        <v>88.2</v>
      </c>
      <c r="AK134" s="282">
        <v>2</v>
      </c>
      <c r="AL134" s="282">
        <v>150</v>
      </c>
      <c r="AM134" s="282">
        <f>Table5[[#This Row],[Column314]]*Table5[[#This Row],[Column313]]</f>
        <v>97.02000000000001</v>
      </c>
      <c r="AN134" s="344">
        <v>1</v>
      </c>
      <c r="AO134" s="282">
        <v>208</v>
      </c>
      <c r="AP134" s="282">
        <f>Table5[[#This Row],[Column3133]]/Table5[[#This Row],[Column3134]]/Table5[[#This Row],[Column31332]]</f>
        <v>0.46644230769230777</v>
      </c>
      <c r="AQ134" s="282">
        <v>2</v>
      </c>
      <c r="AR134">
        <v>89.39</v>
      </c>
      <c r="AS134">
        <v>1.581</v>
      </c>
      <c r="AT134" s="282">
        <f>Table5[[#This Row],[Column31323]]*Table5[[#This Row],[Column31324]]</f>
        <v>141.32559000000001</v>
      </c>
      <c r="AU134" s="282">
        <f>Table5[[#This Row],[Column31325]]/Table5[[#This Row],[Column31332]]/Table5[[#This Row],[Column3134]]</f>
        <v>0.679449951923077</v>
      </c>
      <c r="AV134" s="282">
        <v>9</v>
      </c>
      <c r="AW134" s="2" t="str">
        <f>IF(Table5[[#This Row],[Column15]]&gt;0,"A","B")</f>
        <v>A</v>
      </c>
      <c r="AX134" s="2">
        <f>VLOOKUP(Table5[[#This Row],[Column29]],'Old Version, Power Supplies'!AA$195:AC$212,2,FALSE)</f>
        <v>6</v>
      </c>
      <c r="AY134" s="279">
        <f>ABS(Table5[[#This Row],[Column3123]]/Table5[[#This Row],[Column314]])</f>
        <v>5.4545454545454541</v>
      </c>
      <c r="AZ134" s="2">
        <f>VLOOKUP(Table5[[#This Row],[Column29]],'Old Version, Power Supplies'!AA$195:AC$212,3,FALSE)</f>
        <v>200</v>
      </c>
      <c r="BA134" s="279">
        <f>ABS(Table5[[#This Row],[Column31223]]/Table5[[#This Row],[Column313]])</f>
        <v>2.2675736961451247</v>
      </c>
      <c r="BB134" s="352" t="s">
        <v>551</v>
      </c>
    </row>
    <row r="135" spans="1:54" x14ac:dyDescent="0.25">
      <c r="A135" s="367">
        <v>130</v>
      </c>
      <c r="B135" s="484">
        <v>156</v>
      </c>
      <c r="C135" s="368" t="s">
        <v>547</v>
      </c>
      <c r="D135" s="368" t="s">
        <v>283</v>
      </c>
      <c r="E135" s="368">
        <v>243.00700000000001</v>
      </c>
      <c r="F135" s="368">
        <v>0.15</v>
      </c>
      <c r="G135" s="369">
        <v>113.999</v>
      </c>
      <c r="H135" s="368">
        <v>0</v>
      </c>
      <c r="I135" s="368">
        <v>0</v>
      </c>
      <c r="J135" s="368">
        <v>0</v>
      </c>
      <c r="K135" s="368">
        <v>0</v>
      </c>
      <c r="L135" s="368">
        <v>0</v>
      </c>
      <c r="M135" s="368">
        <v>-4.7910000000000004</v>
      </c>
      <c r="N135" s="368">
        <v>0.6</v>
      </c>
      <c r="O135" s="368">
        <v>-0.97</v>
      </c>
      <c r="P135" s="368">
        <v>-1.1000000000000001</v>
      </c>
      <c r="Q135" s="368">
        <v>-88.2</v>
      </c>
      <c r="R135" s="370">
        <v>-4.47</v>
      </c>
      <c r="S135" s="368">
        <f>ABS(H135)</f>
        <v>0</v>
      </c>
      <c r="T135" s="368">
        <f>ABS(I135)</f>
        <v>0</v>
      </c>
      <c r="U135" s="368">
        <f>ABS(J135)</f>
        <v>0</v>
      </c>
      <c r="V135" s="368">
        <f>ABS(K135)</f>
        <v>0</v>
      </c>
      <c r="W135" s="368">
        <f>ABS(L135)</f>
        <v>0</v>
      </c>
      <c r="X135" s="368">
        <f>ABS(M135)</f>
        <v>4.7910000000000004</v>
      </c>
      <c r="Y135" s="368">
        <f>ABS(N135)</f>
        <v>0.6</v>
      </c>
      <c r="Z135" s="368">
        <f>ABS(O135)</f>
        <v>0.97</v>
      </c>
      <c r="AA135" s="368">
        <f>ABS(P135)</f>
        <v>1.1000000000000001</v>
      </c>
      <c r="AB135" s="368">
        <f>ABS(Q135)</f>
        <v>88.2</v>
      </c>
      <c r="AC135" s="371">
        <f>ABS(R135)</f>
        <v>4.47</v>
      </c>
      <c r="AD135" s="345" t="s">
        <v>547</v>
      </c>
      <c r="AE135" s="335" t="s">
        <v>318</v>
      </c>
      <c r="AF135" s="335"/>
      <c r="AG135" s="353" t="s">
        <v>544</v>
      </c>
      <c r="AH135" s="353" t="s">
        <v>548</v>
      </c>
      <c r="AI135" s="284">
        <f>Table5[[#This Row],[Column26]]</f>
        <v>1.1000000000000001</v>
      </c>
      <c r="AJ135" s="282">
        <f>Table5[[#This Row],[Column27]]</f>
        <v>88.2</v>
      </c>
      <c r="AK135" s="282">
        <v>2</v>
      </c>
      <c r="AL135" s="282">
        <v>150</v>
      </c>
      <c r="AM135" s="282">
        <f>Table5[[#This Row],[Column314]]*Table5[[#This Row],[Column313]]</f>
        <v>97.02000000000001</v>
      </c>
      <c r="AN135" s="344">
        <v>1</v>
      </c>
      <c r="AO135" s="282">
        <v>208</v>
      </c>
      <c r="AP135" s="282">
        <f>Table5[[#This Row],[Column3133]]/Table5[[#This Row],[Column3134]]/Table5[[#This Row],[Column31332]]</f>
        <v>0.46644230769230777</v>
      </c>
      <c r="AQ135" s="282"/>
      <c r="AR135">
        <v>89.37</v>
      </c>
      <c r="AS135">
        <v>1.5149999999999999</v>
      </c>
      <c r="AT135" s="282">
        <f>Table5[[#This Row],[Column31323]]*Table5[[#This Row],[Column31324]]</f>
        <v>135.39554999999999</v>
      </c>
      <c r="AU135" s="282">
        <f>Table5[[#This Row],[Column31325]]/Table5[[#This Row],[Column31332]]/Table5[[#This Row],[Column3134]]</f>
        <v>0.65094014423076918</v>
      </c>
      <c r="AV135" s="282"/>
      <c r="AW135" s="2" t="str">
        <f>IF(Table5[[#This Row],[Column15]]&gt;0,"A","B")</f>
        <v>B</v>
      </c>
      <c r="AX135" s="2">
        <f>VLOOKUP(Table5[[#This Row],[Column29]],'Old Version, Power Supplies'!AA$195:AC$212,2,FALSE)</f>
        <v>6</v>
      </c>
      <c r="AY135" s="279">
        <f>ABS(Table5[[#This Row],[Column3123]]/Table5[[#This Row],[Column314]])</f>
        <v>5.4545454545454541</v>
      </c>
      <c r="AZ135" s="2">
        <f>VLOOKUP(Table5[[#This Row],[Column29]],'Old Version, Power Supplies'!AA$195:AC$212,3,FALSE)</f>
        <v>200</v>
      </c>
      <c r="BA135" s="279">
        <f>ABS(Table5[[#This Row],[Column31223]]/Table5[[#This Row],[Column313]])</f>
        <v>2.2675736961451247</v>
      </c>
      <c r="BB135" s="352" t="s">
        <v>549</v>
      </c>
    </row>
    <row r="136" spans="1:54" x14ac:dyDescent="0.25">
      <c r="A136" s="367">
        <v>131</v>
      </c>
      <c r="B136" s="367">
        <v>155</v>
      </c>
      <c r="C136" s="368" t="s">
        <v>543</v>
      </c>
      <c r="D136" s="368" t="s">
        <v>283</v>
      </c>
      <c r="E136" s="368">
        <v>243.316</v>
      </c>
      <c r="F136" s="368">
        <v>0.15</v>
      </c>
      <c r="G136" s="369">
        <v>113.999</v>
      </c>
      <c r="H136" s="368">
        <v>0</v>
      </c>
      <c r="I136" s="368">
        <v>0</v>
      </c>
      <c r="J136" s="368">
        <v>0</v>
      </c>
      <c r="K136" s="368">
        <v>0</v>
      </c>
      <c r="L136" s="368">
        <v>0</v>
      </c>
      <c r="M136" s="368">
        <v>3.0110000000000001</v>
      </c>
      <c r="N136" s="368">
        <v>0.6</v>
      </c>
      <c r="O136" s="368">
        <v>0.61</v>
      </c>
      <c r="P136" s="368">
        <v>0.7</v>
      </c>
      <c r="Q136" s="368">
        <v>55.4</v>
      </c>
      <c r="R136" s="370">
        <v>2.81</v>
      </c>
      <c r="S136" s="368">
        <f>ABS(H136)</f>
        <v>0</v>
      </c>
      <c r="T136" s="368">
        <f>ABS(I136)</f>
        <v>0</v>
      </c>
      <c r="U136" s="368">
        <f>ABS(J136)</f>
        <v>0</v>
      </c>
      <c r="V136" s="368">
        <f>ABS(K136)</f>
        <v>0</v>
      </c>
      <c r="W136" s="368">
        <f>ABS(L136)</f>
        <v>0</v>
      </c>
      <c r="X136" s="368">
        <f>ABS(M136)</f>
        <v>3.0110000000000001</v>
      </c>
      <c r="Y136" s="368">
        <f>ABS(N136)</f>
        <v>0.6</v>
      </c>
      <c r="Z136" s="368">
        <f>ABS(O136)</f>
        <v>0.61</v>
      </c>
      <c r="AA136" s="368">
        <f>ABS(P136)</f>
        <v>0.7</v>
      </c>
      <c r="AB136" s="368">
        <f>ABS(Q136)</f>
        <v>55.4</v>
      </c>
      <c r="AC136" s="371">
        <f>ABS(R136)</f>
        <v>2.81</v>
      </c>
      <c r="AD136" s="345" t="s">
        <v>543</v>
      </c>
      <c r="AE136" s="335" t="s">
        <v>153</v>
      </c>
      <c r="AF136" s="335"/>
      <c r="AG136" s="353" t="s">
        <v>544</v>
      </c>
      <c r="AH136" s="353" t="s">
        <v>545</v>
      </c>
      <c r="AI136" s="284">
        <f>Table5[[#This Row],[Column26]]</f>
        <v>0.7</v>
      </c>
      <c r="AJ136" s="282">
        <f>Table5[[#This Row],[Column27]]</f>
        <v>55.4</v>
      </c>
      <c r="AK136" s="282">
        <v>6</v>
      </c>
      <c r="AL136" s="282">
        <v>150</v>
      </c>
      <c r="AM136" s="282">
        <f>Table5[[#This Row],[Column314]]*Table5[[#This Row],[Column313]]</f>
        <v>38.779999999999994</v>
      </c>
      <c r="AN136" s="344">
        <v>1</v>
      </c>
      <c r="AO136" s="282">
        <v>120</v>
      </c>
      <c r="AP136" s="282">
        <f>Table5[[#This Row],[Column3133]]/Table5[[#This Row],[Column3134]]/Table5[[#This Row],[Column31332]]</f>
        <v>0.3231666666666666</v>
      </c>
      <c r="AQ136" s="282"/>
      <c r="AR136" s="102">
        <v>56.155999999999999</v>
      </c>
      <c r="AS136" s="102">
        <v>1.151</v>
      </c>
      <c r="AT136" s="282">
        <f>Table5[[#This Row],[Column31323]]*Table5[[#This Row],[Column31324]]</f>
        <v>64.635555999999994</v>
      </c>
      <c r="AU136" s="282">
        <f>Table5[[#This Row],[Column31325]]/Table5[[#This Row],[Column31332]]/Table5[[#This Row],[Column3134]]</f>
        <v>0.53862963333333325</v>
      </c>
      <c r="AV136" s="282"/>
      <c r="AW136" s="2" t="str">
        <f>IF(Table5[[#This Row],[Column15]]&gt;0,"A","B")</f>
        <v>A</v>
      </c>
      <c r="AX136" s="2">
        <f>VLOOKUP(Table5[[#This Row],[Column29]],'Old Version, Power Supplies'!AA$195:AC$212,2,FALSE)</f>
        <v>8</v>
      </c>
      <c r="AY136" s="279">
        <f>ABS(Table5[[#This Row],[Column3123]]/Table5[[#This Row],[Column314]])</f>
        <v>11.428571428571429</v>
      </c>
      <c r="AZ136" s="2">
        <f>VLOOKUP(Table5[[#This Row],[Column29]],'Old Version, Power Supplies'!AA$195:AC$212,3,FALSE)</f>
        <v>90</v>
      </c>
      <c r="BA136" s="279">
        <f>ABS(Table5[[#This Row],[Column31223]]/Table5[[#This Row],[Column313]])</f>
        <v>1.6245487364620939</v>
      </c>
      <c r="BB136" s="352" t="s">
        <v>546</v>
      </c>
    </row>
    <row r="137" spans="1:54" x14ac:dyDescent="0.25">
      <c r="A137" s="367">
        <v>132</v>
      </c>
      <c r="B137" s="367">
        <v>154</v>
      </c>
      <c r="C137" s="368" t="s">
        <v>541</v>
      </c>
      <c r="D137" s="368" t="s">
        <v>208</v>
      </c>
      <c r="E137" s="368">
        <v>244.041</v>
      </c>
      <c r="F137" s="368">
        <v>0.15</v>
      </c>
      <c r="G137" s="369">
        <v>113.999</v>
      </c>
      <c r="H137" s="368">
        <v>0</v>
      </c>
      <c r="I137" s="368">
        <v>0</v>
      </c>
      <c r="J137" s="368">
        <v>0</v>
      </c>
      <c r="K137" s="368">
        <v>0</v>
      </c>
      <c r="L137" s="368">
        <v>0</v>
      </c>
      <c r="M137" s="368">
        <v>-0.49299999999999999</v>
      </c>
      <c r="N137" s="368">
        <v>34</v>
      </c>
      <c r="O137" s="368">
        <v>-0.1</v>
      </c>
      <c r="P137" s="368">
        <v>-0.5</v>
      </c>
      <c r="Q137" s="368">
        <v>-1.2</v>
      </c>
      <c r="R137" s="370">
        <v>-0.26</v>
      </c>
      <c r="S137" s="368">
        <f>ABS(H137)</f>
        <v>0</v>
      </c>
      <c r="T137" s="368">
        <f>ABS(I137)</f>
        <v>0</v>
      </c>
      <c r="U137" s="368">
        <f>ABS(J137)</f>
        <v>0</v>
      </c>
      <c r="V137" s="368">
        <f>ABS(K137)</f>
        <v>0</v>
      </c>
      <c r="W137" s="368">
        <f>ABS(L137)</f>
        <v>0</v>
      </c>
      <c r="X137" s="368">
        <f>ABS(M137)</f>
        <v>0.49299999999999999</v>
      </c>
      <c r="Y137" s="368">
        <f>ABS(N137)</f>
        <v>34</v>
      </c>
      <c r="Z137" s="368">
        <f>ABS(O137)</f>
        <v>0.1</v>
      </c>
      <c r="AA137" s="368">
        <f>ABS(P137)</f>
        <v>0.5</v>
      </c>
      <c r="AB137" s="368">
        <f>ABS(Q137)</f>
        <v>1.2</v>
      </c>
      <c r="AC137" s="371">
        <f>ABS(R137)</f>
        <v>0.26</v>
      </c>
      <c r="AD137" s="345" t="s">
        <v>541</v>
      </c>
      <c r="AE137" s="335" t="s">
        <v>212</v>
      </c>
      <c r="AF137" s="335"/>
      <c r="AG137" s="353" t="s">
        <v>443</v>
      </c>
      <c r="AH137" s="353" t="s">
        <v>444</v>
      </c>
      <c r="AI137" s="284">
        <f>Table5[[#This Row],[Column26]]</f>
        <v>0.5</v>
      </c>
      <c r="AJ137" s="284">
        <f>Table5[[#This Row],[Column27]]</f>
        <v>1.2</v>
      </c>
      <c r="AK137" s="282">
        <v>12</v>
      </c>
      <c r="AL137" s="284">
        <v>25</v>
      </c>
      <c r="AM137" s="284">
        <f>Table5[[#This Row],[Column314]]*Table5[[#This Row],[Column313]]</f>
        <v>0.6</v>
      </c>
      <c r="AN137" s="344">
        <v>1</v>
      </c>
      <c r="AO137" s="282">
        <v>120</v>
      </c>
      <c r="AP137" s="284">
        <f>Table5[[#This Row],[Column3133]]/Table5[[#This Row],[Column3134]]/Table5[[#This Row],[Column31332]]</f>
        <v>5.0000000000000001E-3</v>
      </c>
      <c r="AQ137" s="284"/>
      <c r="AR137" s="102">
        <v>1.228</v>
      </c>
      <c r="AS137" s="102">
        <v>0.49099999999999999</v>
      </c>
      <c r="AT137" s="284">
        <f>Table5[[#This Row],[Column31323]]*Table5[[#This Row],[Column31324]]</f>
        <v>0.60294799999999993</v>
      </c>
      <c r="AU137" s="284">
        <f>Table5[[#This Row],[Column31325]]/Table5[[#This Row],[Column31332]]/Table5[[#This Row],[Column3134]]</f>
        <v>5.0245666666666657E-3</v>
      </c>
      <c r="AV137" s="284"/>
      <c r="AW137" s="2" t="str">
        <f>IF(Table5[[#This Row],[Column15]]&gt;0,"A","B")</f>
        <v>B</v>
      </c>
      <c r="AX137" s="2">
        <f>VLOOKUP(Table5[[#This Row],[Column29]],'Old Version, Power Supplies'!AA$195:AC$212,2,FALSE)</f>
        <v>20</v>
      </c>
      <c r="AY137" s="279">
        <f>ABS(Table5[[#This Row],[Column3123]]/Table5[[#This Row],[Column314]])</f>
        <v>40</v>
      </c>
      <c r="AZ137" s="2">
        <f>VLOOKUP(Table5[[#This Row],[Column29]],'Old Version, Power Supplies'!AA$195:AC$212,3,FALSE)</f>
        <v>10</v>
      </c>
      <c r="BA137" s="279">
        <f>ABS(Table5[[#This Row],[Column31223]]/Table5[[#This Row],[Column313]])</f>
        <v>8.3333333333333339</v>
      </c>
      <c r="BB137" s="352" t="s">
        <v>542</v>
      </c>
    </row>
    <row r="138" spans="1:54" x14ac:dyDescent="0.25">
      <c r="A138" s="367">
        <v>133</v>
      </c>
      <c r="B138" s="367">
        <v>149</v>
      </c>
      <c r="C138" s="368" t="s">
        <v>529</v>
      </c>
      <c r="D138" s="368" t="s">
        <v>294</v>
      </c>
      <c r="E138" s="368">
        <v>239.227</v>
      </c>
      <c r="F138" s="368">
        <v>8.5999999999999993E-2</v>
      </c>
      <c r="G138" s="369">
        <v>113.999</v>
      </c>
      <c r="H138" s="368">
        <v>0</v>
      </c>
      <c r="I138" s="368">
        <v>0</v>
      </c>
      <c r="J138" s="368">
        <v>0</v>
      </c>
      <c r="K138" s="368">
        <v>0</v>
      </c>
      <c r="L138" s="368">
        <v>0</v>
      </c>
      <c r="M138" s="368">
        <v>0</v>
      </c>
      <c r="N138" s="368">
        <v>0</v>
      </c>
      <c r="O138" s="368">
        <v>0</v>
      </c>
      <c r="P138" s="368">
        <v>0</v>
      </c>
      <c r="Q138" s="368">
        <v>0</v>
      </c>
      <c r="R138" s="370">
        <v>0</v>
      </c>
      <c r="S138" s="368">
        <f>ABS(H138)</f>
        <v>0</v>
      </c>
      <c r="T138" s="368">
        <f>ABS(I138)</f>
        <v>0</v>
      </c>
      <c r="U138" s="368">
        <f>ABS(J138)</f>
        <v>0</v>
      </c>
      <c r="V138" s="368">
        <f>ABS(K138)</f>
        <v>0</v>
      </c>
      <c r="W138" s="368">
        <f>ABS(L138)</f>
        <v>0</v>
      </c>
      <c r="X138" s="368">
        <f>ABS(M138)</f>
        <v>0</v>
      </c>
      <c r="Y138" s="368">
        <f>ABS(N138)</f>
        <v>0</v>
      </c>
      <c r="Z138" s="368">
        <f>ABS(O138)</f>
        <v>0</v>
      </c>
      <c r="AA138" s="368">
        <f>ABS(P138)</f>
        <v>0</v>
      </c>
      <c r="AB138" s="368">
        <f>ABS(Q138)</f>
        <v>0</v>
      </c>
      <c r="AC138" s="371">
        <f>ABS(R138)</f>
        <v>0</v>
      </c>
      <c r="AD138" s="345" t="s">
        <v>529</v>
      </c>
      <c r="AE138" s="335" t="s">
        <v>128</v>
      </c>
      <c r="AF138" s="335" t="s">
        <v>530</v>
      </c>
      <c r="AG138" s="353" t="s">
        <v>520</v>
      </c>
      <c r="AH138" s="353" t="s">
        <v>521</v>
      </c>
      <c r="AI138" s="284">
        <v>0.01</v>
      </c>
      <c r="AJ138" s="284">
        <v>0.01</v>
      </c>
      <c r="AK138" s="284">
        <v>12</v>
      </c>
      <c r="AL138" s="282"/>
      <c r="AM138" s="284">
        <f>Table5[[#This Row],[Column314]]*Table5[[#This Row],[Column313]]</f>
        <v>1E-4</v>
      </c>
      <c r="AN138" s="344">
        <v>1</v>
      </c>
      <c r="AO138" s="282">
        <v>120</v>
      </c>
      <c r="AP138" s="282">
        <f>Table5[[#This Row],[Column3133]]/Table5[[#This Row],[Column3134]]/Table5[[#This Row],[Column31332]]</f>
        <v>8.3333333333333333E-7</v>
      </c>
      <c r="AQ138" s="364">
        <v>1</v>
      </c>
      <c r="AR138">
        <v>0</v>
      </c>
      <c r="AS138">
        <v>-1E-3</v>
      </c>
      <c r="AT138" s="364">
        <f>Table5[[#This Row],[Column31323]]*Table5[[#This Row],[Column31324]]</f>
        <v>0</v>
      </c>
      <c r="AU138" s="364">
        <f>Table5[[#This Row],[Column31325]]/Table5[[#This Row],[Column31332]]/Table5[[#This Row],[Column3134]]</f>
        <v>0</v>
      </c>
      <c r="AV138" s="364">
        <v>0</v>
      </c>
      <c r="AW138" s="301"/>
      <c r="AX138" s="2">
        <f>VLOOKUP(Table5[[#This Row],[Column29]],'Old Version, Power Supplies'!AA$195:AC$212,2,FALSE)</f>
        <v>8</v>
      </c>
      <c r="AY138" s="279">
        <f>ABS(Table5[[#This Row],[Column3123]]/Table5[[#This Row],[Column314]])</f>
        <v>800</v>
      </c>
      <c r="AZ138" s="2">
        <f>VLOOKUP(Table5[[#This Row],[Column29]],'Old Version, Power Supplies'!AA$195:AC$212,3,FALSE)</f>
        <v>3</v>
      </c>
      <c r="BA138" s="279">
        <f>ABS(Table5[[#This Row],[Column31223]]/Table5[[#This Row],[Column313]])</f>
        <v>300</v>
      </c>
      <c r="BB138" s="352" t="s">
        <v>531</v>
      </c>
    </row>
    <row r="139" spans="1:54" x14ac:dyDescent="0.25">
      <c r="A139" s="367">
        <v>134</v>
      </c>
      <c r="B139" s="367">
        <v>148</v>
      </c>
      <c r="C139" s="368" t="s">
        <v>526</v>
      </c>
      <c r="D139" s="368" t="s">
        <v>294</v>
      </c>
      <c r="E139" s="368">
        <v>239.93799999999999</v>
      </c>
      <c r="F139" s="368">
        <v>8.5999999999999993E-2</v>
      </c>
      <c r="G139" s="369">
        <v>113.999</v>
      </c>
      <c r="H139" s="368">
        <v>0</v>
      </c>
      <c r="I139" s="368">
        <v>0</v>
      </c>
      <c r="J139" s="368">
        <v>0</v>
      </c>
      <c r="K139" s="368">
        <v>0</v>
      </c>
      <c r="L139" s="368">
        <v>0</v>
      </c>
      <c r="M139" s="368">
        <v>0</v>
      </c>
      <c r="N139" s="368">
        <v>0</v>
      </c>
      <c r="O139" s="368">
        <v>0</v>
      </c>
      <c r="P139" s="368">
        <v>0</v>
      </c>
      <c r="Q139" s="368">
        <v>0</v>
      </c>
      <c r="R139" s="370">
        <v>0</v>
      </c>
      <c r="S139" s="368">
        <f>ABS(H139)</f>
        <v>0</v>
      </c>
      <c r="T139" s="368">
        <f>ABS(I139)</f>
        <v>0</v>
      </c>
      <c r="U139" s="368">
        <f>ABS(J139)</f>
        <v>0</v>
      </c>
      <c r="V139" s="368">
        <f>ABS(K139)</f>
        <v>0</v>
      </c>
      <c r="W139" s="368">
        <f>ABS(L139)</f>
        <v>0</v>
      </c>
      <c r="X139" s="368">
        <f>ABS(M139)</f>
        <v>0</v>
      </c>
      <c r="Y139" s="368">
        <f>ABS(N139)</f>
        <v>0</v>
      </c>
      <c r="Z139" s="368">
        <f>ABS(O139)</f>
        <v>0</v>
      </c>
      <c r="AA139" s="368">
        <f>ABS(P139)</f>
        <v>0</v>
      </c>
      <c r="AB139" s="368">
        <f>ABS(Q139)</f>
        <v>0</v>
      </c>
      <c r="AC139" s="371">
        <f>ABS(R139)</f>
        <v>0</v>
      </c>
      <c r="AD139" s="345" t="s">
        <v>526</v>
      </c>
      <c r="AE139" s="335" t="s">
        <v>128</v>
      </c>
      <c r="AF139" s="335" t="s">
        <v>527</v>
      </c>
      <c r="AG139" s="353" t="s">
        <v>520</v>
      </c>
      <c r="AH139" s="353" t="s">
        <v>521</v>
      </c>
      <c r="AI139" s="284">
        <v>0.01</v>
      </c>
      <c r="AJ139" s="284">
        <v>0.01</v>
      </c>
      <c r="AK139" s="284">
        <v>12</v>
      </c>
      <c r="AL139" s="282"/>
      <c r="AM139" s="284">
        <f>Table5[[#This Row],[Column314]]*Table5[[#This Row],[Column313]]</f>
        <v>1E-4</v>
      </c>
      <c r="AN139" s="344">
        <v>1</v>
      </c>
      <c r="AO139" s="282">
        <v>120</v>
      </c>
      <c r="AP139" s="282">
        <f>Table5[[#This Row],[Column3133]]/Table5[[#This Row],[Column3134]]/Table5[[#This Row],[Column31332]]</f>
        <v>8.3333333333333333E-7</v>
      </c>
      <c r="AQ139" s="364"/>
      <c r="AR139">
        <v>0</v>
      </c>
      <c r="AS139">
        <v>-1E-3</v>
      </c>
      <c r="AT139" s="364">
        <f>Table5[[#This Row],[Column31323]]*Table5[[#This Row],[Column31324]]</f>
        <v>0</v>
      </c>
      <c r="AU139" s="364">
        <f>Table5[[#This Row],[Column31325]]/Table5[[#This Row],[Column31332]]/Table5[[#This Row],[Column3134]]</f>
        <v>0</v>
      </c>
      <c r="AV139" s="364"/>
      <c r="AW139" s="301"/>
      <c r="AX139" s="2">
        <f>VLOOKUP(Table5[[#This Row],[Column29]],'Old Version, Power Supplies'!AA$195:AC$212,2,FALSE)</f>
        <v>8</v>
      </c>
      <c r="AY139" s="279">
        <f>ABS(Table5[[#This Row],[Column3123]]/Table5[[#This Row],[Column314]])</f>
        <v>800</v>
      </c>
      <c r="AZ139" s="2">
        <f>VLOOKUP(Table5[[#This Row],[Column29]],'Old Version, Power Supplies'!AA$195:AC$212,3,FALSE)</f>
        <v>3</v>
      </c>
      <c r="BA139" s="279">
        <f>ABS(Table5[[#This Row],[Column31223]]/Table5[[#This Row],[Column313]])</f>
        <v>300</v>
      </c>
      <c r="BB139" s="352" t="s">
        <v>528</v>
      </c>
    </row>
    <row r="140" spans="1:54" x14ac:dyDescent="0.25">
      <c r="A140" s="367">
        <v>135</v>
      </c>
      <c r="B140" s="484">
        <v>147</v>
      </c>
      <c r="C140" s="368" t="s">
        <v>523</v>
      </c>
      <c r="D140" s="368" t="s">
        <v>294</v>
      </c>
      <c r="E140" s="368">
        <v>243.155</v>
      </c>
      <c r="F140" s="368">
        <v>8.5999999999999993E-2</v>
      </c>
      <c r="G140" s="369">
        <v>113.999</v>
      </c>
      <c r="H140" s="368">
        <v>0</v>
      </c>
      <c r="I140" s="368">
        <v>0</v>
      </c>
      <c r="J140" s="368">
        <v>0</v>
      </c>
      <c r="K140" s="368">
        <v>0</v>
      </c>
      <c r="L140" s="368">
        <v>0</v>
      </c>
      <c r="M140" s="368">
        <v>0</v>
      </c>
      <c r="N140" s="368">
        <v>0</v>
      </c>
      <c r="O140" s="368">
        <v>0</v>
      </c>
      <c r="P140" s="368">
        <v>0</v>
      </c>
      <c r="Q140" s="368">
        <v>0</v>
      </c>
      <c r="R140" s="370">
        <v>0</v>
      </c>
      <c r="S140" s="368">
        <f>ABS(H140)</f>
        <v>0</v>
      </c>
      <c r="T140" s="368">
        <f>ABS(I140)</f>
        <v>0</v>
      </c>
      <c r="U140" s="368">
        <f>ABS(J140)</f>
        <v>0</v>
      </c>
      <c r="V140" s="368">
        <f>ABS(K140)</f>
        <v>0</v>
      </c>
      <c r="W140" s="368">
        <f>ABS(L140)</f>
        <v>0</v>
      </c>
      <c r="X140" s="368">
        <f>ABS(M140)</f>
        <v>0</v>
      </c>
      <c r="Y140" s="368">
        <f>ABS(N140)</f>
        <v>0</v>
      </c>
      <c r="Z140" s="368">
        <f>ABS(O140)</f>
        <v>0</v>
      </c>
      <c r="AA140" s="368">
        <f>ABS(P140)</f>
        <v>0</v>
      </c>
      <c r="AB140" s="368">
        <f>ABS(Q140)</f>
        <v>0</v>
      </c>
      <c r="AC140" s="371">
        <f>ABS(R140)</f>
        <v>0</v>
      </c>
      <c r="AD140" s="345" t="s">
        <v>523</v>
      </c>
      <c r="AE140" s="335" t="s">
        <v>128</v>
      </c>
      <c r="AF140" s="335" t="s">
        <v>524</v>
      </c>
      <c r="AG140" s="353" t="s">
        <v>520</v>
      </c>
      <c r="AH140" s="353" t="s">
        <v>521</v>
      </c>
      <c r="AI140" s="284">
        <v>0.01</v>
      </c>
      <c r="AJ140" s="284">
        <v>0.01</v>
      </c>
      <c r="AK140" s="284">
        <v>12</v>
      </c>
      <c r="AL140" s="282"/>
      <c r="AM140" s="284">
        <f>Table5[[#This Row],[Column314]]*Table5[[#This Row],[Column313]]</f>
        <v>1E-4</v>
      </c>
      <c r="AN140" s="344">
        <v>1</v>
      </c>
      <c r="AO140" s="282">
        <v>120</v>
      </c>
      <c r="AP140" s="282">
        <f>Table5[[#This Row],[Column3133]]/Table5[[#This Row],[Column3134]]/Table5[[#This Row],[Column31332]]</f>
        <v>8.3333333333333333E-7</v>
      </c>
      <c r="AQ140" s="364"/>
      <c r="AR140">
        <v>0</v>
      </c>
      <c r="AS140">
        <v>0</v>
      </c>
      <c r="AT140" s="364">
        <f>Table5[[#This Row],[Column31323]]*Table5[[#This Row],[Column31324]]</f>
        <v>0</v>
      </c>
      <c r="AU140" s="364">
        <f>Table5[[#This Row],[Column31325]]/Table5[[#This Row],[Column31332]]/Table5[[#This Row],[Column3134]]</f>
        <v>0</v>
      </c>
      <c r="AV140" s="364"/>
      <c r="AW140" s="301"/>
      <c r="AX140" s="2">
        <f>VLOOKUP(Table5[[#This Row],[Column29]],'Old Version, Power Supplies'!AA$195:AC$212,2,FALSE)</f>
        <v>8</v>
      </c>
      <c r="AY140" s="279">
        <f>ABS(Table5[[#This Row],[Column3123]]/Table5[[#This Row],[Column314]])</f>
        <v>800</v>
      </c>
      <c r="AZ140" s="2">
        <f>VLOOKUP(Table5[[#This Row],[Column29]],'Old Version, Power Supplies'!AA$195:AC$212,3,FALSE)</f>
        <v>3</v>
      </c>
      <c r="BA140" s="279">
        <f>ABS(Table5[[#This Row],[Column31223]]/Table5[[#This Row],[Column313]])</f>
        <v>300</v>
      </c>
      <c r="BB140" s="352" t="s">
        <v>525</v>
      </c>
    </row>
    <row r="141" spans="1:54" x14ac:dyDescent="0.25">
      <c r="A141" s="367">
        <v>136</v>
      </c>
      <c r="B141" s="367">
        <v>146</v>
      </c>
      <c r="C141" s="368" t="s">
        <v>518</v>
      </c>
      <c r="D141" s="368" t="s">
        <v>294</v>
      </c>
      <c r="E141" s="368">
        <v>243.465</v>
      </c>
      <c r="F141" s="368">
        <v>8.5999999999999993E-2</v>
      </c>
      <c r="G141" s="369">
        <v>113.999</v>
      </c>
      <c r="H141" s="368">
        <v>0</v>
      </c>
      <c r="I141" s="368">
        <v>0</v>
      </c>
      <c r="J141" s="368">
        <v>0</v>
      </c>
      <c r="K141" s="368">
        <v>0</v>
      </c>
      <c r="L141" s="368">
        <v>0</v>
      </c>
      <c r="M141" s="368">
        <v>0</v>
      </c>
      <c r="N141" s="368">
        <v>0</v>
      </c>
      <c r="O141" s="368">
        <v>0</v>
      </c>
      <c r="P141" s="368">
        <v>0</v>
      </c>
      <c r="Q141" s="368">
        <v>0</v>
      </c>
      <c r="R141" s="370">
        <v>0</v>
      </c>
      <c r="S141" s="368">
        <f>ABS(H141)</f>
        <v>0</v>
      </c>
      <c r="T141" s="368">
        <f>ABS(I141)</f>
        <v>0</v>
      </c>
      <c r="U141" s="368">
        <f>ABS(J141)</f>
        <v>0</v>
      </c>
      <c r="V141" s="368">
        <f>ABS(K141)</f>
        <v>0</v>
      </c>
      <c r="W141" s="368">
        <f>ABS(L141)</f>
        <v>0</v>
      </c>
      <c r="X141" s="368">
        <f>ABS(M141)</f>
        <v>0</v>
      </c>
      <c r="Y141" s="368">
        <f>ABS(N141)</f>
        <v>0</v>
      </c>
      <c r="Z141" s="368">
        <f>ABS(O141)</f>
        <v>0</v>
      </c>
      <c r="AA141" s="368">
        <f>ABS(P141)</f>
        <v>0</v>
      </c>
      <c r="AB141" s="368">
        <f>ABS(Q141)</f>
        <v>0</v>
      </c>
      <c r="AC141" s="371">
        <f>ABS(R141)</f>
        <v>0</v>
      </c>
      <c r="AD141" s="345" t="s">
        <v>518</v>
      </c>
      <c r="AE141" s="335" t="s">
        <v>128</v>
      </c>
      <c r="AF141" s="335" t="s">
        <v>519</v>
      </c>
      <c r="AG141" s="353" t="s">
        <v>520</v>
      </c>
      <c r="AH141" s="353" t="s">
        <v>521</v>
      </c>
      <c r="AI141" s="284">
        <v>0.01</v>
      </c>
      <c r="AJ141" s="284">
        <v>0.01</v>
      </c>
      <c r="AK141" s="284">
        <v>12</v>
      </c>
      <c r="AL141" s="282"/>
      <c r="AM141" s="284">
        <f>Table5[[#This Row],[Column314]]*Table5[[#This Row],[Column313]]</f>
        <v>1E-4</v>
      </c>
      <c r="AN141" s="344">
        <v>1</v>
      </c>
      <c r="AO141" s="282">
        <v>120</v>
      </c>
      <c r="AP141" s="282">
        <f>Table5[[#This Row],[Column3133]]/Table5[[#This Row],[Column3134]]/Table5[[#This Row],[Column31332]]</f>
        <v>8.3333333333333333E-7</v>
      </c>
      <c r="AQ141" s="364"/>
      <c r="AR141">
        <v>0</v>
      </c>
      <c r="AS141">
        <v>0</v>
      </c>
      <c r="AT141" s="364">
        <f>Table5[[#This Row],[Column31323]]*Table5[[#This Row],[Column31324]]</f>
        <v>0</v>
      </c>
      <c r="AU141" s="364">
        <f>Table5[[#This Row],[Column31325]]/Table5[[#This Row],[Column31332]]/Table5[[#This Row],[Column3134]]</f>
        <v>0</v>
      </c>
      <c r="AV141" s="364"/>
      <c r="AW141" s="301"/>
      <c r="AX141" s="2">
        <f>VLOOKUP(Table5[[#This Row],[Column29]],'Old Version, Power Supplies'!AA$195:AC$212,2,FALSE)</f>
        <v>8</v>
      </c>
      <c r="AY141" s="279">
        <f>ABS(Table5[[#This Row],[Column3123]]/Table5[[#This Row],[Column314]])</f>
        <v>800</v>
      </c>
      <c r="AZ141" s="2">
        <f>VLOOKUP(Table5[[#This Row],[Column29]],'Old Version, Power Supplies'!AA$195:AC$212,3,FALSE)</f>
        <v>3</v>
      </c>
      <c r="BA141" s="279">
        <f>ABS(Table5[[#This Row],[Column31223]]/Table5[[#This Row],[Column313]])</f>
        <v>300</v>
      </c>
      <c r="BB141" s="352" t="s">
        <v>522</v>
      </c>
    </row>
    <row r="142" spans="1:54" x14ac:dyDescent="0.25">
      <c r="A142" s="367">
        <v>137</v>
      </c>
      <c r="B142" s="484">
        <v>171</v>
      </c>
      <c r="C142" s="368" t="s">
        <v>588</v>
      </c>
      <c r="D142" s="368" t="s">
        <v>347</v>
      </c>
      <c r="E142" s="368">
        <v>318.447</v>
      </c>
      <c r="F142" s="368">
        <v>0.32</v>
      </c>
      <c r="G142" s="369">
        <v>149.999</v>
      </c>
      <c r="H142" s="368">
        <v>0.34389999999999998</v>
      </c>
      <c r="I142" s="368">
        <v>0.1179</v>
      </c>
      <c r="J142" s="368">
        <v>-13.522</v>
      </c>
      <c r="K142" s="368">
        <v>-1.3580000000000001</v>
      </c>
      <c r="L142" s="368">
        <v>-0.94099999999999995</v>
      </c>
      <c r="M142" s="368">
        <v>0</v>
      </c>
      <c r="N142" s="368">
        <v>0.13</v>
      </c>
      <c r="O142" s="368">
        <v>4.4909999999999997</v>
      </c>
      <c r="P142" s="368">
        <v>4.0999999999999996</v>
      </c>
      <c r="Q142" s="368">
        <v>748.4</v>
      </c>
      <c r="R142" s="370">
        <v>23.72</v>
      </c>
      <c r="S142" s="368">
        <f>ABS(H142)</f>
        <v>0.34389999999999998</v>
      </c>
      <c r="T142" s="368">
        <f>ABS(I142)</f>
        <v>0.1179</v>
      </c>
      <c r="U142" s="368">
        <f>ABS(J142)</f>
        <v>13.522</v>
      </c>
      <c r="V142" s="368">
        <f>ABS(K142)</f>
        <v>1.3580000000000001</v>
      </c>
      <c r="W142" s="368">
        <f>ABS(L142)</f>
        <v>0.94099999999999995</v>
      </c>
      <c r="X142" s="368">
        <f>ABS(M142)</f>
        <v>0</v>
      </c>
      <c r="Y142" s="368">
        <f>ABS(N142)</f>
        <v>0.13</v>
      </c>
      <c r="Z142" s="368">
        <f>ABS(O142)</f>
        <v>4.4909999999999997</v>
      </c>
      <c r="AA142" s="368">
        <f>ABS(P142)</f>
        <v>4.0999999999999996</v>
      </c>
      <c r="AB142" s="368">
        <f>ABS(Q142)</f>
        <v>748.4</v>
      </c>
      <c r="AC142" s="371">
        <f>ABS(R142)</f>
        <v>23.72</v>
      </c>
      <c r="AD142" s="345" t="s">
        <v>588</v>
      </c>
      <c r="AE142" s="335" t="s">
        <v>575</v>
      </c>
      <c r="AF142" s="335"/>
      <c r="AG142" s="353" t="s">
        <v>458</v>
      </c>
      <c r="AH142" s="345" t="s">
        <v>1074</v>
      </c>
      <c r="AI142" s="363">
        <f>Table5[[#This Row],[Column26]]</f>
        <v>4.0999999999999996</v>
      </c>
      <c r="AJ142" s="364">
        <f>Table5[[#This Row],[Column27]]</f>
        <v>748.4</v>
      </c>
      <c r="AK142" s="384" t="s">
        <v>351</v>
      </c>
      <c r="AL142" s="384" t="s">
        <v>352</v>
      </c>
      <c r="AM142" s="364">
        <f>Table5[[#This Row],[Column314]]*Table5[[#This Row],[Column313]]</f>
        <v>3068.4399999999996</v>
      </c>
      <c r="AN142" s="365">
        <v>1.73</v>
      </c>
      <c r="AO142" s="364">
        <v>208</v>
      </c>
      <c r="AP142" s="364">
        <f>Table5[[#This Row],[Column3133]]/Table5[[#This Row],[Column3134]]/Table5[[#This Row],[Column31332]]</f>
        <v>8.5272343263672727</v>
      </c>
      <c r="AQ142" s="364">
        <v>9</v>
      </c>
      <c r="AR142" s="102">
        <v>748.4</v>
      </c>
      <c r="AS142" s="102">
        <v>6.5449999999999999</v>
      </c>
      <c r="AT142" s="364">
        <f>Table5[[#This Row],[Column31323]]*Table5[[#This Row],[Column31324]]</f>
        <v>4898.2780000000002</v>
      </c>
      <c r="AU142" s="495">
        <f>Table5[[#This Row],[Column31325]]/Table5[[#This Row],[Column31332]]/Table5[[#This Row],[Column3134]]</f>
        <v>13.612377723432637</v>
      </c>
      <c r="AV142" s="364">
        <v>14</v>
      </c>
      <c r="AW142" s="301" t="str">
        <f>IF(Table5[[#This Row],[Column15]]&lt;0,"A","B")</f>
        <v>B</v>
      </c>
      <c r="AX142" s="2">
        <f>VLOOKUP(Table5[[#This Row],[Column29]],'Old Version, Power Supplies'!AA$195:AC$212,2,FALSE)</f>
        <v>10</v>
      </c>
      <c r="AY142" s="279">
        <f>ABS(Table5[[#This Row],[Column3123]]/Table5[[#This Row],[Column314]])</f>
        <v>2.4390243902439028</v>
      </c>
      <c r="AZ142" s="2">
        <f>VLOOKUP(Table5[[#This Row],[Column29]],'Old Version, Power Supplies'!AA$195:AC$212,3,FALSE)</f>
        <v>1000</v>
      </c>
      <c r="BA142" s="279">
        <f>ABS(Table5[[#This Row],[Column31223]]/Table5[[#This Row],[Column313]])</f>
        <v>1.3361838588989845</v>
      </c>
      <c r="BB142" s="352" t="s">
        <v>589</v>
      </c>
    </row>
    <row r="143" spans="1:54" x14ac:dyDescent="0.25">
      <c r="A143" s="367">
        <v>138</v>
      </c>
      <c r="B143" s="367">
        <v>170</v>
      </c>
      <c r="C143" s="368" t="s">
        <v>586</v>
      </c>
      <c r="D143" s="368" t="s">
        <v>355</v>
      </c>
      <c r="E143" s="368">
        <v>319.08300000000003</v>
      </c>
      <c r="F143" s="368">
        <v>0.11</v>
      </c>
      <c r="G143" s="369">
        <v>149.999</v>
      </c>
      <c r="H143" s="368">
        <v>0.50619999999999998</v>
      </c>
      <c r="I143" s="368">
        <v>7.1599999999999997E-2</v>
      </c>
      <c r="J143" s="368">
        <v>-8.1929999999999996</v>
      </c>
      <c r="K143" s="368">
        <v>-0.76900000000000002</v>
      </c>
      <c r="L143" s="368">
        <v>-0.19700000000000001</v>
      </c>
      <c r="M143" s="368">
        <v>0</v>
      </c>
      <c r="N143" s="368">
        <v>8.6</v>
      </c>
      <c r="O143" s="368">
        <v>7.194</v>
      </c>
      <c r="P143" s="368">
        <v>4.7</v>
      </c>
      <c r="Q143" s="368">
        <v>138.30000000000001</v>
      </c>
      <c r="R143" s="370">
        <v>4.3899999999999997</v>
      </c>
      <c r="S143" s="368">
        <f>ABS(H143)</f>
        <v>0.50619999999999998</v>
      </c>
      <c r="T143" s="368">
        <f>ABS(I143)</f>
        <v>7.1599999999999997E-2</v>
      </c>
      <c r="U143" s="368">
        <f>ABS(J143)</f>
        <v>8.1929999999999996</v>
      </c>
      <c r="V143" s="368">
        <f>ABS(K143)</f>
        <v>0.76900000000000002</v>
      </c>
      <c r="W143" s="368">
        <f>ABS(L143)</f>
        <v>0.19700000000000001</v>
      </c>
      <c r="X143" s="368">
        <f>ABS(M143)</f>
        <v>0</v>
      </c>
      <c r="Y143" s="368">
        <f>ABS(N143)</f>
        <v>8.6</v>
      </c>
      <c r="Z143" s="368">
        <f>ABS(O143)</f>
        <v>7.194</v>
      </c>
      <c r="AA143" s="368">
        <f>ABS(P143)</f>
        <v>4.7</v>
      </c>
      <c r="AB143" s="368">
        <f>ABS(Q143)</f>
        <v>138.30000000000001</v>
      </c>
      <c r="AC143" s="371">
        <f>ABS(R143)</f>
        <v>4.3899999999999997</v>
      </c>
      <c r="AD143" s="345" t="s">
        <v>586</v>
      </c>
      <c r="AE143" s="336" t="s">
        <v>323</v>
      </c>
      <c r="AF143" s="336"/>
      <c r="AG143" s="353" t="s">
        <v>555</v>
      </c>
      <c r="AH143" s="353" t="s">
        <v>488</v>
      </c>
      <c r="AI143" s="363">
        <f>Table5[[#This Row],[Column26]]</f>
        <v>4.7</v>
      </c>
      <c r="AJ143" s="364">
        <f>Table5[[#This Row],[Column27]]</f>
        <v>138.30000000000001</v>
      </c>
      <c r="AK143" s="363">
        <v>2</v>
      </c>
      <c r="AL143" s="364">
        <v>150</v>
      </c>
      <c r="AM143" s="364">
        <f>Table5[[#This Row],[Column314]]*Table5[[#This Row],[Column313]]</f>
        <v>650.0100000000001</v>
      </c>
      <c r="AN143" s="365">
        <v>1</v>
      </c>
      <c r="AO143" s="364">
        <v>208</v>
      </c>
      <c r="AP143" s="364">
        <f>Table5[[#This Row],[Column3133]]/Table5[[#This Row],[Column3134]]/Table5[[#This Row],[Column31332]]</f>
        <v>3.1250480769230773</v>
      </c>
      <c r="AQ143" s="364"/>
      <c r="AR143" s="102">
        <v>138.31</v>
      </c>
      <c r="AS143" s="102">
        <v>4.6660000000000004</v>
      </c>
      <c r="AT143" s="364">
        <f>Table5[[#This Row],[Column31323]]*Table5[[#This Row],[Column31324]]</f>
        <v>645.35446000000002</v>
      </c>
      <c r="AU143" s="493">
        <f>Table5[[#This Row],[Column31325]]/Table5[[#This Row],[Column31332]]/Table5[[#This Row],[Column3134]]</f>
        <v>3.1026656730769231</v>
      </c>
      <c r="AV143" s="364"/>
      <c r="AW143" s="301" t="str">
        <f>IF(Table5[[#This Row],[Column15]]&lt;0,"A","B")</f>
        <v>B</v>
      </c>
      <c r="AX143" s="2">
        <f>VLOOKUP(Table5[[#This Row],[Column29]],'Old Version, Power Supplies'!AA$195:AC$212,2,FALSE)</f>
        <v>8</v>
      </c>
      <c r="AY143" s="279">
        <f>ABS(Table5[[#This Row],[Column3123]]/Table5[[#This Row],[Column314]])</f>
        <v>1.7021276595744681</v>
      </c>
      <c r="AZ143" s="2">
        <f>VLOOKUP(Table5[[#This Row],[Column29]],'Old Version, Power Supplies'!AA$195:AC$212,3,FALSE)</f>
        <v>180</v>
      </c>
      <c r="BA143" s="279">
        <f>ABS(Table5[[#This Row],[Column31223]]/Table5[[#This Row],[Column313]])</f>
        <v>1.3015184381778742</v>
      </c>
      <c r="BB143" s="352" t="s">
        <v>587</v>
      </c>
    </row>
    <row r="144" spans="1:54" x14ac:dyDescent="0.25">
      <c r="A144" s="367">
        <v>139</v>
      </c>
      <c r="B144" s="367">
        <v>169</v>
      </c>
      <c r="C144" s="368" t="s">
        <v>583</v>
      </c>
      <c r="D144" s="368" t="s">
        <v>308</v>
      </c>
      <c r="E144" s="368">
        <v>320.51600000000002</v>
      </c>
      <c r="F144" s="368">
        <v>0.31</v>
      </c>
      <c r="G144" s="369">
        <v>149.999</v>
      </c>
      <c r="H144" s="368">
        <v>-0.76349999999999996</v>
      </c>
      <c r="I144" s="368">
        <v>-0.26300000000000001</v>
      </c>
      <c r="J144" s="368">
        <v>30.138000000000002</v>
      </c>
      <c r="K144" s="368">
        <v>0.59</v>
      </c>
      <c r="L144" s="368">
        <v>2.0259999999999998</v>
      </c>
      <c r="M144" s="368">
        <v>0</v>
      </c>
      <c r="N144" s="368">
        <v>17.7</v>
      </c>
      <c r="O144" s="368">
        <v>-11.365</v>
      </c>
      <c r="P144" s="368">
        <v>-18.399999999999999</v>
      </c>
      <c r="Q144" s="368">
        <v>-218.6</v>
      </c>
      <c r="R144" s="370">
        <v>-9.4499999999999993</v>
      </c>
      <c r="S144" s="368">
        <f>ABS(H144)</f>
        <v>0.76349999999999996</v>
      </c>
      <c r="T144" s="368">
        <f>ABS(I144)</f>
        <v>0.26300000000000001</v>
      </c>
      <c r="U144" s="368">
        <f>ABS(J144)</f>
        <v>30.138000000000002</v>
      </c>
      <c r="V144" s="368">
        <f>ABS(K144)</f>
        <v>0.59</v>
      </c>
      <c r="W144" s="368">
        <f>ABS(L144)</f>
        <v>2.0259999999999998</v>
      </c>
      <c r="X144" s="368">
        <f>ABS(M144)</f>
        <v>0</v>
      </c>
      <c r="Y144" s="368">
        <f>ABS(N144)</f>
        <v>17.7</v>
      </c>
      <c r="Z144" s="368">
        <f>ABS(O144)</f>
        <v>11.365</v>
      </c>
      <c r="AA144" s="368">
        <f>ABS(P144)</f>
        <v>18.399999999999999</v>
      </c>
      <c r="AB144" s="368">
        <f>ABS(Q144)</f>
        <v>218.6</v>
      </c>
      <c r="AC144" s="371">
        <f>ABS(R144)</f>
        <v>9.4499999999999993</v>
      </c>
      <c r="AD144" s="345" t="s">
        <v>583</v>
      </c>
      <c r="AE144" s="335" t="s">
        <v>257</v>
      </c>
      <c r="AF144" s="335"/>
      <c r="AG144" s="353" t="s">
        <v>428</v>
      </c>
      <c r="AH144" s="353" t="s">
        <v>1050</v>
      </c>
      <c r="AI144" s="363">
        <f>Table5[[#This Row],[Column26]]</f>
        <v>18.399999999999999</v>
      </c>
      <c r="AJ144" s="364">
        <f>Table5[[#This Row],[Column27]]</f>
        <v>218.6</v>
      </c>
      <c r="AK144" s="384" t="s">
        <v>305</v>
      </c>
      <c r="AL144" s="364">
        <v>400</v>
      </c>
      <c r="AM144" s="364">
        <f>Table5[[#This Row],[Column314]]*Table5[[#This Row],[Column313]]</f>
        <v>4022.24</v>
      </c>
      <c r="AN144" s="365">
        <v>1.73</v>
      </c>
      <c r="AO144" s="364">
        <v>208</v>
      </c>
      <c r="AP144" s="364">
        <f>Table5[[#This Row],[Column3133]]/Table5[[#This Row],[Column3134]]/Table5[[#This Row],[Column31332]]</f>
        <v>11.177856825255668</v>
      </c>
      <c r="AQ144" s="364"/>
      <c r="AR144">
        <v>239.99</v>
      </c>
      <c r="AS144">
        <v>24.15</v>
      </c>
      <c r="AT144" s="364">
        <f>Table5[[#This Row],[Column31323]]*Table5[[#This Row],[Column31324]]</f>
        <v>5795.7584999999999</v>
      </c>
      <c r="AU144" s="495">
        <f>Table5[[#This Row],[Column31325]]/Table5[[#This Row],[Column31332]]/Table5[[#This Row],[Column3134]]</f>
        <v>16.106487605602489</v>
      </c>
      <c r="AV144" s="364">
        <v>16</v>
      </c>
      <c r="AW144" s="301" t="str">
        <f>IF(Table5[[#This Row],[Column15]]&lt;0,"A","B")</f>
        <v>A</v>
      </c>
      <c r="AX144" s="2">
        <f>VLOOKUP(Table5[[#This Row],[Column29]],'Old Version, Power Supplies'!AA$195:AC$212,2,FALSE)</f>
        <v>40</v>
      </c>
      <c r="AY144" s="279">
        <f>ABS(Table5[[#This Row],[Column3123]]/Table5[[#This Row],[Column314]])</f>
        <v>2.1739130434782612</v>
      </c>
      <c r="AZ144" s="2">
        <f>VLOOKUP(Table5[[#This Row],[Column29]],'Old Version, Power Supplies'!AA$195:AC$212,3,FALSE)</f>
        <v>250</v>
      </c>
      <c r="BA144" s="279">
        <f>ABS(Table5[[#This Row],[Column31223]]/Table5[[#This Row],[Column313]])</f>
        <v>1.1436413540713632</v>
      </c>
      <c r="BB144" s="491" t="s">
        <v>493</v>
      </c>
    </row>
    <row r="145" spans="1:54" x14ac:dyDescent="0.25">
      <c r="A145" s="367">
        <v>140</v>
      </c>
      <c r="B145" s="484">
        <v>168</v>
      </c>
      <c r="C145" s="368" t="s">
        <v>579</v>
      </c>
      <c r="D145" s="368" t="s">
        <v>308</v>
      </c>
      <c r="E145" s="368">
        <v>321.91899999999998</v>
      </c>
      <c r="F145" s="368">
        <v>0.31</v>
      </c>
      <c r="G145" s="369">
        <v>149.999</v>
      </c>
      <c r="H145" s="368">
        <v>-0.76349999999999996</v>
      </c>
      <c r="I145" s="368">
        <v>-0.26300000000000001</v>
      </c>
      <c r="J145" s="368">
        <v>30.138000000000002</v>
      </c>
      <c r="K145" s="368">
        <v>0.59</v>
      </c>
      <c r="L145" s="368">
        <v>2.0259999999999998</v>
      </c>
      <c r="M145" s="368">
        <v>0</v>
      </c>
      <c r="N145" s="368">
        <v>17.7</v>
      </c>
      <c r="O145" s="368">
        <v>-11.365</v>
      </c>
      <c r="P145" s="368">
        <v>-18.399999999999999</v>
      </c>
      <c r="Q145" s="368">
        <v>-218.6</v>
      </c>
      <c r="R145" s="370">
        <v>-9.4499999999999993</v>
      </c>
      <c r="S145" s="368">
        <f>ABS(H145)</f>
        <v>0.76349999999999996</v>
      </c>
      <c r="T145" s="368">
        <f>ABS(I145)</f>
        <v>0.26300000000000001</v>
      </c>
      <c r="U145" s="368">
        <f>ABS(J145)</f>
        <v>30.138000000000002</v>
      </c>
      <c r="V145" s="368">
        <f>ABS(K145)</f>
        <v>0.59</v>
      </c>
      <c r="W145" s="368">
        <f>ABS(L145)</f>
        <v>2.0259999999999998</v>
      </c>
      <c r="X145" s="368">
        <f>ABS(M145)</f>
        <v>0</v>
      </c>
      <c r="Y145" s="368">
        <f>ABS(N145)</f>
        <v>17.7</v>
      </c>
      <c r="Z145" s="368">
        <f>ABS(O145)</f>
        <v>11.365</v>
      </c>
      <c r="AA145" s="368">
        <f>ABS(P145)</f>
        <v>18.399999999999999</v>
      </c>
      <c r="AB145" s="368">
        <f>ABS(Q145)</f>
        <v>218.6</v>
      </c>
      <c r="AC145" s="371">
        <f>ABS(R145)</f>
        <v>9.4499999999999993</v>
      </c>
      <c r="AD145" s="345" t="s">
        <v>579</v>
      </c>
      <c r="AE145" s="335" t="s">
        <v>257</v>
      </c>
      <c r="AF145" s="335"/>
      <c r="AG145" s="353" t="s">
        <v>421</v>
      </c>
      <c r="AH145" s="353" t="s">
        <v>1051</v>
      </c>
      <c r="AI145" s="363">
        <f>Table5[[#This Row],[Column26]]</f>
        <v>18.399999999999999</v>
      </c>
      <c r="AJ145" s="364">
        <f>Table5[[#This Row],[Column27]]</f>
        <v>218.6</v>
      </c>
      <c r="AK145" s="384" t="s">
        <v>305</v>
      </c>
      <c r="AL145" s="364">
        <v>400</v>
      </c>
      <c r="AM145" s="364">
        <f>Table5[[#This Row],[Column314]]*Table5[[#This Row],[Column313]]</f>
        <v>4022.24</v>
      </c>
      <c r="AN145" s="365">
        <v>1.73</v>
      </c>
      <c r="AO145" s="364">
        <v>208</v>
      </c>
      <c r="AP145" s="364">
        <f>Table5[[#This Row],[Column3133]]/Table5[[#This Row],[Column3134]]/Table5[[#This Row],[Column31332]]</f>
        <v>11.177856825255668</v>
      </c>
      <c r="AQ145" s="364"/>
      <c r="AR145">
        <v>239.99</v>
      </c>
      <c r="AS145">
        <v>23.713000000000001</v>
      </c>
      <c r="AT145" s="364">
        <f>Table5[[#This Row],[Column31323]]*Table5[[#This Row],[Column31324]]</f>
        <v>5690.8828700000004</v>
      </c>
      <c r="AU145" s="495">
        <f>Table5[[#This Row],[Column31325]]/Table5[[#This Row],[Column31332]]/Table5[[#This Row],[Column3134]]</f>
        <v>15.815036877501113</v>
      </c>
      <c r="AV145" s="364">
        <v>16</v>
      </c>
      <c r="AW145" s="301" t="str">
        <f>IF(Table5[[#This Row],[Column15]]&lt;0,"A","B")</f>
        <v>A</v>
      </c>
      <c r="AX145" s="2">
        <f>VLOOKUP(Table5[[#This Row],[Column29]],'Old Version, Power Supplies'!AA$195:AC$212,2,FALSE)</f>
        <v>40</v>
      </c>
      <c r="AY145" s="279">
        <f>ABS(Table5[[#This Row],[Column3123]]/Table5[[#This Row],[Column314]])</f>
        <v>2.1739130434782612</v>
      </c>
      <c r="AZ145" s="2">
        <f>VLOOKUP(Table5[[#This Row],[Column29]],'Old Version, Power Supplies'!AA$195:AC$212,3,FALSE)</f>
        <v>250</v>
      </c>
      <c r="BA145" s="279">
        <f>ABS(Table5[[#This Row],[Column31223]]/Table5[[#This Row],[Column313]])</f>
        <v>1.1436413540713632</v>
      </c>
      <c r="BB145" s="491" t="s">
        <v>485</v>
      </c>
    </row>
    <row r="146" spans="1:54" x14ac:dyDescent="0.25">
      <c r="A146" s="367">
        <v>141</v>
      </c>
      <c r="B146" s="367">
        <v>167</v>
      </c>
      <c r="C146" s="368" t="s">
        <v>577</v>
      </c>
      <c r="D146" s="368" t="s">
        <v>355</v>
      </c>
      <c r="E146" s="368">
        <v>323.06299999999999</v>
      </c>
      <c r="F146" s="368">
        <v>0.11</v>
      </c>
      <c r="G146" s="369">
        <v>149.999</v>
      </c>
      <c r="H146" s="368">
        <v>0.64049999999999996</v>
      </c>
      <c r="I146" s="368">
        <v>9.0499999999999997E-2</v>
      </c>
      <c r="J146" s="368">
        <v>-10.371</v>
      </c>
      <c r="K146" s="368">
        <v>-0.60799999999999998</v>
      </c>
      <c r="L146" s="368">
        <v>-0.249</v>
      </c>
      <c r="M146" s="368">
        <v>0</v>
      </c>
      <c r="N146" s="368">
        <v>8.6</v>
      </c>
      <c r="O146" s="368">
        <v>9.1020000000000003</v>
      </c>
      <c r="P146" s="368">
        <v>6</v>
      </c>
      <c r="Q146" s="368">
        <v>175</v>
      </c>
      <c r="R146" s="370">
        <v>5.56</v>
      </c>
      <c r="S146" s="368">
        <f>ABS(H146)</f>
        <v>0.64049999999999996</v>
      </c>
      <c r="T146" s="368">
        <f>ABS(I146)</f>
        <v>9.0499999999999997E-2</v>
      </c>
      <c r="U146" s="368">
        <f>ABS(J146)</f>
        <v>10.371</v>
      </c>
      <c r="V146" s="368">
        <f>ABS(K146)</f>
        <v>0.60799999999999998</v>
      </c>
      <c r="W146" s="368">
        <f>ABS(L146)</f>
        <v>0.249</v>
      </c>
      <c r="X146" s="368">
        <f>ABS(M146)</f>
        <v>0</v>
      </c>
      <c r="Y146" s="368">
        <f>ABS(N146)</f>
        <v>8.6</v>
      </c>
      <c r="Z146" s="368">
        <f>ABS(O146)</f>
        <v>9.1020000000000003</v>
      </c>
      <c r="AA146" s="368">
        <f>ABS(P146)</f>
        <v>6</v>
      </c>
      <c r="AB146" s="368">
        <f>ABS(Q146)</f>
        <v>175</v>
      </c>
      <c r="AC146" s="371">
        <f>ABS(R146)</f>
        <v>5.56</v>
      </c>
      <c r="AD146" s="372" t="s">
        <v>577</v>
      </c>
      <c r="AE146" s="335" t="s">
        <v>323</v>
      </c>
      <c r="AF146" s="335"/>
      <c r="AG146" s="353" t="s">
        <v>544</v>
      </c>
      <c r="AH146" s="372" t="s">
        <v>548</v>
      </c>
      <c r="AI146" s="363">
        <f>Table5[[#This Row],[Column26]]</f>
        <v>6</v>
      </c>
      <c r="AJ146" s="364">
        <f>Table5[[#This Row],[Column27]]</f>
        <v>175</v>
      </c>
      <c r="AK146" s="363">
        <v>2</v>
      </c>
      <c r="AL146" s="364">
        <v>150</v>
      </c>
      <c r="AM146" s="364">
        <f>Table5[[#This Row],[Column314]]*Table5[[#This Row],[Column313]]</f>
        <v>1050</v>
      </c>
      <c r="AN146" s="365">
        <v>1</v>
      </c>
      <c r="AO146" s="364">
        <v>208</v>
      </c>
      <c r="AP146" s="364">
        <f>Table5[[#This Row],[Column3133]]/Table5[[#This Row],[Column3134]]/Table5[[#This Row],[Column31332]]</f>
        <v>5.0480769230769234</v>
      </c>
      <c r="AQ146" s="364"/>
      <c r="AR146">
        <v>175.03</v>
      </c>
      <c r="AS146">
        <v>5.5350000000000001</v>
      </c>
      <c r="AT146" s="364">
        <f>Table5[[#This Row],[Column31323]]*Table5[[#This Row],[Column31324]]</f>
        <v>968.79105000000004</v>
      </c>
      <c r="AU146" s="493">
        <f>Table5[[#This Row],[Column31325]]/Table5[[#This Row],[Column31332]]/Table5[[#This Row],[Column3134]]</f>
        <v>4.6576492788461543</v>
      </c>
      <c r="AV146" s="364"/>
      <c r="AW146" s="301" t="str">
        <f>IF(Table5[[#This Row],[Column15]]&lt;0,"A","B")</f>
        <v>B</v>
      </c>
      <c r="AX146" s="2">
        <f>VLOOKUP(Table5[[#This Row],[Column29]],'Old Version, Power Supplies'!AA$195:AC$212,2,FALSE)</f>
        <v>8</v>
      </c>
      <c r="AY146" s="279">
        <f>ABS(Table5[[#This Row],[Column3123]]/Table5[[#This Row],[Column314]])</f>
        <v>1.3333333333333333</v>
      </c>
      <c r="AZ146" s="2">
        <f>VLOOKUP(Table5[[#This Row],[Column29]],'Old Version, Power Supplies'!AA$195:AC$212,3,FALSE)</f>
        <v>180</v>
      </c>
      <c r="BA146" s="279">
        <f>ABS(Table5[[#This Row],[Column31223]]/Table5[[#This Row],[Column313]])</f>
        <v>1.0285714285714285</v>
      </c>
      <c r="BB146" s="352" t="s">
        <v>578</v>
      </c>
    </row>
    <row r="147" spans="1:54" x14ac:dyDescent="0.25">
      <c r="A147" s="367">
        <v>142</v>
      </c>
      <c r="B147" s="367">
        <v>166</v>
      </c>
      <c r="C147" s="368" t="s">
        <v>574</v>
      </c>
      <c r="D147" s="368" t="s">
        <v>347</v>
      </c>
      <c r="E147" s="368">
        <v>323.863</v>
      </c>
      <c r="F147" s="368">
        <v>0.32</v>
      </c>
      <c r="G147" s="369">
        <v>149.999</v>
      </c>
      <c r="H147" s="368">
        <v>0.34389999999999998</v>
      </c>
      <c r="I147" s="368">
        <v>0.1179</v>
      </c>
      <c r="J147" s="368">
        <v>-13.522</v>
      </c>
      <c r="K147" s="368">
        <v>-1.3580000000000001</v>
      </c>
      <c r="L147" s="368">
        <v>-0.94099999999999995</v>
      </c>
      <c r="M147" s="368">
        <v>0</v>
      </c>
      <c r="N147" s="368">
        <v>0.13</v>
      </c>
      <c r="O147" s="368">
        <v>4.4909999999999997</v>
      </c>
      <c r="P147" s="368">
        <v>4.0999999999999996</v>
      </c>
      <c r="Q147" s="368">
        <v>748.4</v>
      </c>
      <c r="R147" s="370">
        <v>23.72</v>
      </c>
      <c r="S147" s="368">
        <f>ABS(H147)</f>
        <v>0.34389999999999998</v>
      </c>
      <c r="T147" s="368">
        <f>ABS(I147)</f>
        <v>0.1179</v>
      </c>
      <c r="U147" s="368">
        <f>ABS(J147)</f>
        <v>13.522</v>
      </c>
      <c r="V147" s="368">
        <f>ABS(K147)</f>
        <v>1.3580000000000001</v>
      </c>
      <c r="W147" s="368">
        <f>ABS(L147)</f>
        <v>0.94099999999999995</v>
      </c>
      <c r="X147" s="368">
        <f>ABS(M147)</f>
        <v>0</v>
      </c>
      <c r="Y147" s="368">
        <f>ABS(N147)</f>
        <v>0.13</v>
      </c>
      <c r="Z147" s="368">
        <f>ABS(O147)</f>
        <v>4.4909999999999997</v>
      </c>
      <c r="AA147" s="368">
        <f>ABS(P147)</f>
        <v>4.0999999999999996</v>
      </c>
      <c r="AB147" s="368">
        <f>ABS(Q147)</f>
        <v>748.4</v>
      </c>
      <c r="AC147" s="371">
        <f>ABS(R147)</f>
        <v>23.72</v>
      </c>
      <c r="AD147" s="372" t="s">
        <v>574</v>
      </c>
      <c r="AE147" s="335" t="s">
        <v>575</v>
      </c>
      <c r="AF147" s="335"/>
      <c r="AG147" s="353" t="s">
        <v>415</v>
      </c>
      <c r="AH147" s="353" t="s">
        <v>1062</v>
      </c>
      <c r="AI147" s="363">
        <f>Table5[[#This Row],[Column26]]</f>
        <v>4.0999999999999996</v>
      </c>
      <c r="AJ147" s="364">
        <f>Table5[[#This Row],[Column27]]</f>
        <v>748.4</v>
      </c>
      <c r="AK147" s="384" t="s">
        <v>351</v>
      </c>
      <c r="AL147" s="384" t="s">
        <v>352</v>
      </c>
      <c r="AM147" s="364">
        <f>Table5[[#This Row],[Column314]]*Table5[[#This Row],[Column313]]</f>
        <v>3068.4399999999996</v>
      </c>
      <c r="AN147" s="365">
        <v>1.73</v>
      </c>
      <c r="AO147" s="364">
        <v>208</v>
      </c>
      <c r="AP147" s="364">
        <f>Table5[[#This Row],[Column3133]]/Table5[[#This Row],[Column3134]]/Table5[[#This Row],[Column31332]]</f>
        <v>8.5272343263672727</v>
      </c>
      <c r="AQ147" s="364">
        <v>9</v>
      </c>
      <c r="AR147">
        <v>748.4</v>
      </c>
      <c r="AS147">
        <v>6.2919999999999998</v>
      </c>
      <c r="AT147" s="364">
        <f>Table5[[#This Row],[Column31323]]*Table5[[#This Row],[Column31324]]</f>
        <v>4708.9327999999996</v>
      </c>
      <c r="AU147" s="495">
        <f>Table5[[#This Row],[Column31325]]/Table5[[#This Row],[Column31332]]/Table5[[#This Row],[Column3134]]</f>
        <v>13.086184971098266</v>
      </c>
      <c r="AV147" s="364">
        <v>13</v>
      </c>
      <c r="AW147" s="301" t="str">
        <f>IF(Table5[[#This Row],[Column15]]&lt;0,"A","B")</f>
        <v>B</v>
      </c>
      <c r="AX147" s="2">
        <f>VLOOKUP(Table5[[#This Row],[Column29]],'Old Version, Power Supplies'!AA$195:AC$212,2,FALSE)</f>
        <v>10</v>
      </c>
      <c r="AY147" s="279">
        <f>ABS(Table5[[#This Row],[Column3123]]/Table5[[#This Row],[Column314]])</f>
        <v>2.4390243902439028</v>
      </c>
      <c r="AZ147" s="2">
        <f>VLOOKUP(Table5[[#This Row],[Column29]],'Old Version, Power Supplies'!AA$195:AC$212,3,FALSE)</f>
        <v>1000</v>
      </c>
      <c r="BA147" s="279">
        <f>ABS(Table5[[#This Row],[Column31223]]/Table5[[#This Row],[Column313]])</f>
        <v>1.3361838588989845</v>
      </c>
      <c r="BB147" s="352" t="s">
        <v>576</v>
      </c>
    </row>
    <row r="148" spans="1:54" x14ac:dyDescent="0.25">
      <c r="A148" s="367">
        <v>143</v>
      </c>
      <c r="B148" s="367">
        <v>179</v>
      </c>
      <c r="C148" s="368" t="s">
        <v>605</v>
      </c>
      <c r="D148" s="368" t="s">
        <v>283</v>
      </c>
      <c r="E148" s="368">
        <v>318.86700000000002</v>
      </c>
      <c r="F148" s="368">
        <v>0.15</v>
      </c>
      <c r="G148" s="369">
        <v>149.999</v>
      </c>
      <c r="H148" s="368">
        <v>0</v>
      </c>
      <c r="I148" s="368">
        <v>0</v>
      </c>
      <c r="J148" s="368">
        <v>0</v>
      </c>
      <c r="K148" s="368">
        <v>0</v>
      </c>
      <c r="L148" s="368">
        <v>0</v>
      </c>
      <c r="M148" s="368">
        <v>-5.2619999999999996</v>
      </c>
      <c r="N148" s="368">
        <v>0.6</v>
      </c>
      <c r="O148" s="368">
        <v>-1.0649999999999999</v>
      </c>
      <c r="P148" s="368">
        <v>-1.3</v>
      </c>
      <c r="Q148" s="368">
        <v>-96.9</v>
      </c>
      <c r="R148" s="370">
        <v>-4.9000000000000004</v>
      </c>
      <c r="S148" s="368">
        <f>ABS(H148)</f>
        <v>0</v>
      </c>
      <c r="T148" s="368">
        <f>ABS(I148)</f>
        <v>0</v>
      </c>
      <c r="U148" s="368">
        <f>ABS(J148)</f>
        <v>0</v>
      </c>
      <c r="V148" s="368">
        <f>ABS(K148)</f>
        <v>0</v>
      </c>
      <c r="W148" s="368">
        <f>ABS(L148)</f>
        <v>0</v>
      </c>
      <c r="X148" s="368">
        <f>ABS(M148)</f>
        <v>5.2619999999999996</v>
      </c>
      <c r="Y148" s="368">
        <f>ABS(N148)</f>
        <v>0.6</v>
      </c>
      <c r="Z148" s="368">
        <f>ABS(O148)</f>
        <v>1.0649999999999999</v>
      </c>
      <c r="AA148" s="368">
        <f>ABS(P148)</f>
        <v>1.3</v>
      </c>
      <c r="AB148" s="368">
        <f>ABS(Q148)</f>
        <v>96.9</v>
      </c>
      <c r="AC148" s="371">
        <f>ABS(R148)</f>
        <v>4.9000000000000004</v>
      </c>
      <c r="AD148" s="345" t="s">
        <v>605</v>
      </c>
      <c r="AE148" s="335" t="s">
        <v>323</v>
      </c>
      <c r="AF148" s="335"/>
      <c r="AG148" s="353" t="s">
        <v>433</v>
      </c>
      <c r="AH148" s="353" t="s">
        <v>434</v>
      </c>
      <c r="AI148" s="284">
        <f>Table5[[#This Row],[Column26]]</f>
        <v>1.3</v>
      </c>
      <c r="AJ148" s="282">
        <f>Table5[[#This Row],[Column27]]</f>
        <v>96.9</v>
      </c>
      <c r="AK148" s="346" t="s">
        <v>305</v>
      </c>
      <c r="AL148" s="282">
        <v>150</v>
      </c>
      <c r="AM148" s="282">
        <f>Table5[[#This Row],[Column314]]*Table5[[#This Row],[Column313]]</f>
        <v>125.97000000000001</v>
      </c>
      <c r="AN148" s="344">
        <v>1</v>
      </c>
      <c r="AO148" s="282">
        <v>208</v>
      </c>
      <c r="AP148" s="282">
        <f>Table5[[#This Row],[Column3133]]/Table5[[#This Row],[Column3134]]/Table5[[#This Row],[Column31332]]</f>
        <v>0.60562500000000008</v>
      </c>
      <c r="AQ148" s="282"/>
      <c r="AR148" s="102">
        <v>96.93</v>
      </c>
      <c r="AS148" s="102">
        <v>1.478</v>
      </c>
      <c r="AT148" s="282">
        <f>Table5[[#This Row],[Column31323]]*Table5[[#This Row],[Column31324]]</f>
        <v>143.26254</v>
      </c>
      <c r="AU148" s="493">
        <f>Table5[[#This Row],[Column31325]]/Table5[[#This Row],[Column31332]]/Table5[[#This Row],[Column3134]]</f>
        <v>0.68876221153846151</v>
      </c>
      <c r="AV148" s="282"/>
      <c r="AW148" s="2" t="str">
        <f>IF(Table5[[#This Row],[Column15]]&gt;0,"A","B")</f>
        <v>B</v>
      </c>
      <c r="AX148" s="2">
        <f>VLOOKUP(Table5[[#This Row],[Column29]],'Old Version, Power Supplies'!AA$195:AC$212,2,FALSE)</f>
        <v>8</v>
      </c>
      <c r="AY148" s="279">
        <f>ABS(Table5[[#This Row],[Column3123]]/Table5[[#This Row],[Column314]])</f>
        <v>6.1538461538461533</v>
      </c>
      <c r="AZ148" s="2">
        <f>VLOOKUP(Table5[[#This Row],[Column29]],'Old Version, Power Supplies'!AA$195:AC$212,3,FALSE)</f>
        <v>180</v>
      </c>
      <c r="BA148" s="279">
        <f>ABS(Table5[[#This Row],[Column31223]]/Table5[[#This Row],[Column313]])</f>
        <v>1.8575851393188854</v>
      </c>
      <c r="BB148" s="352" t="s">
        <v>606</v>
      </c>
    </row>
    <row r="149" spans="1:54" x14ac:dyDescent="0.25">
      <c r="A149" s="367">
        <v>144</v>
      </c>
      <c r="B149" s="367">
        <v>178</v>
      </c>
      <c r="C149" s="368" t="s">
        <v>603</v>
      </c>
      <c r="D149" s="368" t="s">
        <v>283</v>
      </c>
      <c r="E149" s="368">
        <v>319.44200000000001</v>
      </c>
      <c r="F149" s="368">
        <v>0.15</v>
      </c>
      <c r="G149" s="369">
        <v>149.999</v>
      </c>
      <c r="H149" s="368">
        <v>0</v>
      </c>
      <c r="I149" s="368">
        <v>0</v>
      </c>
      <c r="J149" s="368">
        <v>0</v>
      </c>
      <c r="K149" s="368">
        <v>0</v>
      </c>
      <c r="L149" s="368">
        <v>0</v>
      </c>
      <c r="M149" s="368">
        <v>8.8789999999999996</v>
      </c>
      <c r="N149" s="368">
        <v>0.6</v>
      </c>
      <c r="O149" s="368">
        <v>1.798</v>
      </c>
      <c r="P149" s="368">
        <v>2.1</v>
      </c>
      <c r="Q149" s="368">
        <v>163.4</v>
      </c>
      <c r="R149" s="370">
        <v>8.27</v>
      </c>
      <c r="S149" s="368">
        <f>ABS(H149)</f>
        <v>0</v>
      </c>
      <c r="T149" s="368">
        <f>ABS(I149)</f>
        <v>0</v>
      </c>
      <c r="U149" s="368">
        <f>ABS(J149)</f>
        <v>0</v>
      </c>
      <c r="V149" s="368">
        <f>ABS(K149)</f>
        <v>0</v>
      </c>
      <c r="W149" s="368">
        <f>ABS(L149)</f>
        <v>0</v>
      </c>
      <c r="X149" s="368">
        <f>ABS(M149)</f>
        <v>8.8789999999999996</v>
      </c>
      <c r="Y149" s="368">
        <f>ABS(N149)</f>
        <v>0.6</v>
      </c>
      <c r="Z149" s="368">
        <f>ABS(O149)</f>
        <v>1.798</v>
      </c>
      <c r="AA149" s="368">
        <f>ABS(P149)</f>
        <v>2.1</v>
      </c>
      <c r="AB149" s="368">
        <f>ABS(Q149)</f>
        <v>163.4</v>
      </c>
      <c r="AC149" s="371">
        <f>ABS(R149)</f>
        <v>8.27</v>
      </c>
      <c r="AD149" s="345" t="s">
        <v>603</v>
      </c>
      <c r="AE149" s="335" t="s">
        <v>246</v>
      </c>
      <c r="AF149" s="335"/>
      <c r="AG149" s="353" t="s">
        <v>433</v>
      </c>
      <c r="AH149" s="353" t="s">
        <v>434</v>
      </c>
      <c r="AI149" s="284">
        <f>Table5[[#This Row],[Column26]]</f>
        <v>2.1</v>
      </c>
      <c r="AJ149" s="282">
        <f>Table5[[#This Row],[Column27]]</f>
        <v>163.4</v>
      </c>
      <c r="AK149" s="346" t="s">
        <v>305</v>
      </c>
      <c r="AL149" s="282">
        <v>150</v>
      </c>
      <c r="AM149" s="282">
        <f>Table5[[#This Row],[Column314]]*Table5[[#This Row],[Column313]]</f>
        <v>343.14000000000004</v>
      </c>
      <c r="AN149" s="344">
        <v>1</v>
      </c>
      <c r="AO149" s="282">
        <v>208</v>
      </c>
      <c r="AP149" s="282">
        <f>Table5[[#This Row],[Column3133]]/Table5[[#This Row],[Column3134]]/Table5[[#This Row],[Column31332]]</f>
        <v>1.6497115384615386</v>
      </c>
      <c r="AQ149" s="282"/>
      <c r="AR149" s="102">
        <v>163.41</v>
      </c>
      <c r="AS149" s="102">
        <v>2.7050000000000001</v>
      </c>
      <c r="AT149" s="282">
        <f>Table5[[#This Row],[Column31323]]*Table5[[#This Row],[Column31324]]</f>
        <v>442.02404999999999</v>
      </c>
      <c r="AU149" s="493">
        <f>Table5[[#This Row],[Column31325]]/Table5[[#This Row],[Column31332]]/Table5[[#This Row],[Column3134]]</f>
        <v>2.1251156249999998</v>
      </c>
      <c r="AV149" s="282"/>
      <c r="AW149" s="2" t="str">
        <f>IF(Table5[[#This Row],[Column15]]&gt;0,"A","B")</f>
        <v>A</v>
      </c>
      <c r="AX149" s="2">
        <f>VLOOKUP(Table5[[#This Row],[Column29]],'Old Version, Power Supplies'!AA$195:AC$212,2,FALSE)</f>
        <v>8</v>
      </c>
      <c r="AY149" s="279">
        <f>ABS(Table5[[#This Row],[Column3123]]/Table5[[#This Row],[Column314]])</f>
        <v>3.8095238095238093</v>
      </c>
      <c r="AZ149" s="2">
        <f>VLOOKUP(Table5[[#This Row],[Column29]],'Old Version, Power Supplies'!AA$195:AC$212,3,FALSE)</f>
        <v>300</v>
      </c>
      <c r="BA149" s="279">
        <f>ABS(Table5[[#This Row],[Column31223]]/Table5[[#This Row],[Column313]])</f>
        <v>1.8359853121175029</v>
      </c>
      <c r="BB149" s="352" t="s">
        <v>604</v>
      </c>
    </row>
    <row r="150" spans="1:54" x14ac:dyDescent="0.25">
      <c r="A150" s="367">
        <v>145</v>
      </c>
      <c r="B150" s="484">
        <v>177</v>
      </c>
      <c r="C150" s="368" t="s">
        <v>601</v>
      </c>
      <c r="D150" s="368" t="s">
        <v>283</v>
      </c>
      <c r="E150" s="368">
        <v>319.762</v>
      </c>
      <c r="F150" s="368">
        <v>0.15</v>
      </c>
      <c r="G150" s="369">
        <v>149.999</v>
      </c>
      <c r="H150" s="368">
        <v>0</v>
      </c>
      <c r="I150" s="368">
        <v>0</v>
      </c>
      <c r="J150" s="368">
        <v>0</v>
      </c>
      <c r="K150" s="368">
        <v>0</v>
      </c>
      <c r="L150" s="368">
        <v>0</v>
      </c>
      <c r="M150" s="368">
        <v>-10.675000000000001</v>
      </c>
      <c r="N150" s="368">
        <v>0.6</v>
      </c>
      <c r="O150" s="368">
        <v>-2.161</v>
      </c>
      <c r="P150" s="368">
        <v>-2.6</v>
      </c>
      <c r="Q150" s="368">
        <v>-196.5</v>
      </c>
      <c r="R150" s="370">
        <v>-9.9499999999999993</v>
      </c>
      <c r="S150" s="368">
        <f>ABS(H150)</f>
        <v>0</v>
      </c>
      <c r="T150" s="368">
        <f>ABS(I150)</f>
        <v>0</v>
      </c>
      <c r="U150" s="368">
        <f>ABS(J150)</f>
        <v>0</v>
      </c>
      <c r="V150" s="368">
        <f>ABS(K150)</f>
        <v>0</v>
      </c>
      <c r="W150" s="368">
        <f>ABS(L150)</f>
        <v>0</v>
      </c>
      <c r="X150" s="368">
        <f>ABS(M150)</f>
        <v>10.675000000000001</v>
      </c>
      <c r="Y150" s="368">
        <f>ABS(N150)</f>
        <v>0.6</v>
      </c>
      <c r="Z150" s="368">
        <f>ABS(O150)</f>
        <v>2.161</v>
      </c>
      <c r="AA150" s="368">
        <f>ABS(P150)</f>
        <v>2.6</v>
      </c>
      <c r="AB150" s="368">
        <f>ABS(Q150)</f>
        <v>196.5</v>
      </c>
      <c r="AC150" s="371">
        <f>ABS(R150)</f>
        <v>9.9499999999999993</v>
      </c>
      <c r="AD150" s="345" t="s">
        <v>601</v>
      </c>
      <c r="AE150" s="335" t="s">
        <v>246</v>
      </c>
      <c r="AF150" s="335"/>
      <c r="AG150" s="353" t="s">
        <v>555</v>
      </c>
      <c r="AH150" s="353" t="s">
        <v>488</v>
      </c>
      <c r="AI150" s="284">
        <f>Table5[[#This Row],[Column26]]</f>
        <v>2.6</v>
      </c>
      <c r="AJ150" s="282">
        <f>Table5[[#This Row],[Column27]]</f>
        <v>196.5</v>
      </c>
      <c r="AK150" s="346" t="s">
        <v>305</v>
      </c>
      <c r="AL150" s="282">
        <v>400</v>
      </c>
      <c r="AM150" s="282">
        <f>Table5[[#This Row],[Column314]]*Table5[[#This Row],[Column313]]</f>
        <v>510.90000000000003</v>
      </c>
      <c r="AN150" s="344">
        <v>1</v>
      </c>
      <c r="AO150" s="282">
        <v>208</v>
      </c>
      <c r="AP150" s="282">
        <f>Table5[[#This Row],[Column3133]]/Table5[[#This Row],[Column3134]]/Table5[[#This Row],[Column31332]]</f>
        <v>2.4562500000000003</v>
      </c>
      <c r="AQ150" s="282"/>
      <c r="AR150" s="102">
        <v>196.52</v>
      </c>
      <c r="AS150" s="102">
        <v>2.9910000000000001</v>
      </c>
      <c r="AT150" s="282">
        <f>Table5[[#This Row],[Column31323]]*Table5[[#This Row],[Column31324]]</f>
        <v>587.79132000000004</v>
      </c>
      <c r="AU150" s="493">
        <f>Table5[[#This Row],[Column31325]]/Table5[[#This Row],[Column31332]]/Table5[[#This Row],[Column3134]]</f>
        <v>2.825919807692308</v>
      </c>
      <c r="AV150" s="282"/>
      <c r="AW150" s="2" t="str">
        <f>IF(Table5[[#This Row],[Column15]]&gt;0,"A","B")</f>
        <v>B</v>
      </c>
      <c r="AX150" s="2">
        <f>VLOOKUP(Table5[[#This Row],[Column29]],'Old Version, Power Supplies'!AA$195:AC$212,2,FALSE)</f>
        <v>8</v>
      </c>
      <c r="AY150" s="279">
        <f>ABS(Table5[[#This Row],[Column3123]]/Table5[[#This Row],[Column314]])</f>
        <v>3.0769230769230766</v>
      </c>
      <c r="AZ150" s="2">
        <f>VLOOKUP(Table5[[#This Row],[Column29]],'Old Version, Power Supplies'!AA$195:AC$212,3,FALSE)</f>
        <v>300</v>
      </c>
      <c r="BA150" s="279">
        <f>ABS(Table5[[#This Row],[Column31223]]/Table5[[#This Row],[Column313]])</f>
        <v>1.5267175572519085</v>
      </c>
      <c r="BB150" s="352" t="s">
        <v>602</v>
      </c>
    </row>
    <row r="151" spans="1:54" x14ac:dyDescent="0.25">
      <c r="A151" s="367">
        <v>146</v>
      </c>
      <c r="B151" s="367">
        <v>176</v>
      </c>
      <c r="C151" s="368" t="s">
        <v>599</v>
      </c>
      <c r="D151" s="368" t="s">
        <v>208</v>
      </c>
      <c r="E151" s="368">
        <v>320.733</v>
      </c>
      <c r="F151" s="368">
        <v>0.15</v>
      </c>
      <c r="G151" s="369">
        <v>149.999</v>
      </c>
      <c r="H151" s="368">
        <v>0</v>
      </c>
      <c r="I151" s="368">
        <v>0</v>
      </c>
      <c r="J151" s="368">
        <v>0</v>
      </c>
      <c r="K151" s="368">
        <v>0</v>
      </c>
      <c r="L151" s="368">
        <v>0</v>
      </c>
      <c r="M151" s="368">
        <v>1.0049999999999999</v>
      </c>
      <c r="N151" s="368">
        <v>34</v>
      </c>
      <c r="O151" s="368">
        <v>0.20399999999999999</v>
      </c>
      <c r="P151" s="368">
        <v>0.9</v>
      </c>
      <c r="Q151" s="368">
        <v>2.5</v>
      </c>
      <c r="R151" s="370">
        <v>0.52</v>
      </c>
      <c r="S151" s="368">
        <f>ABS(H151)</f>
        <v>0</v>
      </c>
      <c r="T151" s="368">
        <f>ABS(I151)</f>
        <v>0</v>
      </c>
      <c r="U151" s="368">
        <f>ABS(J151)</f>
        <v>0</v>
      </c>
      <c r="V151" s="368">
        <f>ABS(K151)</f>
        <v>0</v>
      </c>
      <c r="W151" s="368">
        <f>ABS(L151)</f>
        <v>0</v>
      </c>
      <c r="X151" s="368">
        <f>ABS(M151)</f>
        <v>1.0049999999999999</v>
      </c>
      <c r="Y151" s="368">
        <f>ABS(N151)</f>
        <v>34</v>
      </c>
      <c r="Z151" s="368">
        <f>ABS(O151)</f>
        <v>0.20399999999999999</v>
      </c>
      <c r="AA151" s="368">
        <f>ABS(P151)</f>
        <v>0.9</v>
      </c>
      <c r="AB151" s="368">
        <f>ABS(Q151)</f>
        <v>2.5</v>
      </c>
      <c r="AC151" s="371">
        <f>ABS(R151)</f>
        <v>0.52</v>
      </c>
      <c r="AD151" s="380" t="s">
        <v>599</v>
      </c>
      <c r="AE151" s="335" t="s">
        <v>212</v>
      </c>
      <c r="AF151" s="335"/>
      <c r="AG151" s="353" t="s">
        <v>555</v>
      </c>
      <c r="AH151" s="353" t="s">
        <v>556</v>
      </c>
      <c r="AI151" s="284">
        <f>Table5[[#This Row],[Column26]]</f>
        <v>0.9</v>
      </c>
      <c r="AJ151" s="284">
        <f>Table5[[#This Row],[Column27]]</f>
        <v>2.5</v>
      </c>
      <c r="AK151" s="284">
        <v>12</v>
      </c>
      <c r="AL151" s="284">
        <v>25</v>
      </c>
      <c r="AM151" s="284">
        <f>Table5[[#This Row],[Column314]]*Table5[[#This Row],[Column313]]</f>
        <v>2.25</v>
      </c>
      <c r="AN151" s="344">
        <v>1</v>
      </c>
      <c r="AO151" s="282">
        <v>120</v>
      </c>
      <c r="AP151" s="284">
        <f>Table5[[#This Row],[Column3133]]/Table5[[#This Row],[Column3134]]/Table5[[#This Row],[Column31332]]</f>
        <v>1.8749999999999999E-2</v>
      </c>
      <c r="AQ151" s="284"/>
      <c r="AR151" s="102">
        <v>2.5</v>
      </c>
      <c r="AS151" s="102">
        <v>1.048</v>
      </c>
      <c r="AT151" s="284">
        <f>Table5[[#This Row],[Column31323]]*Table5[[#This Row],[Column31324]]</f>
        <v>2.62</v>
      </c>
      <c r="AU151" s="494">
        <f>Table5[[#This Row],[Column31325]]/Table5[[#This Row],[Column31332]]/Table5[[#This Row],[Column3134]]</f>
        <v>2.1833333333333333E-2</v>
      </c>
      <c r="AV151" s="284"/>
      <c r="AW151" s="2" t="str">
        <f>IF(Table5[[#This Row],[Column15]]&gt;0,"A","B")</f>
        <v>A</v>
      </c>
      <c r="AX151" s="2">
        <f>VLOOKUP(Table5[[#This Row],[Column29]],'Old Version, Power Supplies'!AA$195:AC$212,2,FALSE)</f>
        <v>20</v>
      </c>
      <c r="AY151" s="279">
        <f>ABS(Table5[[#This Row],[Column3123]]/Table5[[#This Row],[Column314]])</f>
        <v>22.222222222222221</v>
      </c>
      <c r="AZ151" s="2">
        <f>VLOOKUP(Table5[[#This Row],[Column29]],'Old Version, Power Supplies'!AA$195:AC$212,3,FALSE)</f>
        <v>10</v>
      </c>
      <c r="BA151" s="279">
        <f>ABS(Table5[[#This Row],[Column31223]]/Table5[[#This Row],[Column313]])</f>
        <v>4</v>
      </c>
      <c r="BB151" s="352" t="s">
        <v>600</v>
      </c>
    </row>
    <row r="152" spans="1:54" x14ac:dyDescent="0.25">
      <c r="A152" s="367">
        <v>147</v>
      </c>
      <c r="B152" s="367">
        <v>175</v>
      </c>
      <c r="C152" s="368" t="s">
        <v>597</v>
      </c>
      <c r="D152" s="368" t="s">
        <v>377</v>
      </c>
      <c r="E152" s="368">
        <v>321.47699999999998</v>
      </c>
      <c r="F152" s="368">
        <v>0.187</v>
      </c>
      <c r="G152" s="369">
        <v>149.999</v>
      </c>
      <c r="H152" s="368">
        <v>0</v>
      </c>
      <c r="I152" s="368">
        <v>0</v>
      </c>
      <c r="J152" s="368">
        <v>0</v>
      </c>
      <c r="K152" s="368">
        <v>0</v>
      </c>
      <c r="L152" s="368">
        <v>0</v>
      </c>
      <c r="M152" s="368">
        <v>-13.573</v>
      </c>
      <c r="N152" s="368">
        <v>8.5</v>
      </c>
      <c r="O152" s="368">
        <v>-2.73</v>
      </c>
      <c r="P152" s="368">
        <v>-4.5</v>
      </c>
      <c r="Q152" s="368">
        <v>-101.1</v>
      </c>
      <c r="R152" s="370">
        <v>-3.73</v>
      </c>
      <c r="S152" s="368">
        <f>ABS(H152)</f>
        <v>0</v>
      </c>
      <c r="T152" s="368">
        <f>ABS(I152)</f>
        <v>0</v>
      </c>
      <c r="U152" s="368">
        <f>ABS(J152)</f>
        <v>0</v>
      </c>
      <c r="V152" s="368">
        <f>ABS(K152)</f>
        <v>0</v>
      </c>
      <c r="W152" s="368">
        <f>ABS(L152)</f>
        <v>0</v>
      </c>
      <c r="X152" s="368">
        <f>ABS(M152)</f>
        <v>13.573</v>
      </c>
      <c r="Y152" s="368">
        <f>ABS(N152)</f>
        <v>8.5</v>
      </c>
      <c r="Z152" s="368">
        <f>ABS(O152)</f>
        <v>2.73</v>
      </c>
      <c r="AA152" s="368">
        <f>ABS(P152)</f>
        <v>4.5</v>
      </c>
      <c r="AB152" s="368">
        <f>ABS(Q152)</f>
        <v>101.1</v>
      </c>
      <c r="AC152" s="371">
        <f>ABS(R152)</f>
        <v>3.73</v>
      </c>
      <c r="AD152" s="345" t="s">
        <v>597</v>
      </c>
      <c r="AE152" s="336" t="s">
        <v>323</v>
      </c>
      <c r="AF152" s="336"/>
      <c r="AG152" s="353" t="s">
        <v>544</v>
      </c>
      <c r="AH152" s="353" t="s">
        <v>510</v>
      </c>
      <c r="AI152" s="363">
        <f>Table5[[#This Row],[Column26]]</f>
        <v>4.5</v>
      </c>
      <c r="AJ152" s="364">
        <f>Table5[[#This Row],[Column27]]</f>
        <v>101.1</v>
      </c>
      <c r="AK152" s="363">
        <v>2</v>
      </c>
      <c r="AL152" s="364">
        <v>150</v>
      </c>
      <c r="AM152" s="364">
        <f>Table5[[#This Row],[Column314]]*Table5[[#This Row],[Column313]]</f>
        <v>454.95</v>
      </c>
      <c r="AN152" s="365">
        <v>1</v>
      </c>
      <c r="AO152" s="364">
        <v>208</v>
      </c>
      <c r="AP152" s="364">
        <f>Table5[[#This Row],[Column3133]]/Table5[[#This Row],[Column3134]]/Table5[[#This Row],[Column31332]]</f>
        <v>2.1872596153846153</v>
      </c>
      <c r="AQ152" s="364"/>
      <c r="AR152" s="102">
        <v>101.13</v>
      </c>
      <c r="AS152" s="102">
        <v>5.4809999999999999</v>
      </c>
      <c r="AT152" s="364">
        <f>Table5[[#This Row],[Column31323]]*Table5[[#This Row],[Column31324]]</f>
        <v>554.29352999999992</v>
      </c>
      <c r="AU152" s="493">
        <f>Table5[[#This Row],[Column31325]]/Table5[[#This Row],[Column31332]]/Table5[[#This Row],[Column3134]]</f>
        <v>2.6648727403846149</v>
      </c>
      <c r="AV152" s="364"/>
      <c r="AW152" s="301" t="str">
        <f>IF(Table5[[#This Row],[Column15]]&gt;0,"A","B")</f>
        <v>B</v>
      </c>
      <c r="AX152" s="2">
        <f>VLOOKUP(Table5[[#This Row],[Column29]],'Old Version, Power Supplies'!AA$195:AC$212,2,FALSE)</f>
        <v>8</v>
      </c>
      <c r="AY152" s="279">
        <f>ABS(Table5[[#This Row],[Column3123]]/Table5[[#This Row],[Column314]])</f>
        <v>1.7777777777777777</v>
      </c>
      <c r="AZ152" s="2">
        <f>VLOOKUP(Table5[[#This Row],[Column29]],'Old Version, Power Supplies'!AA$195:AC$212,3,FALSE)</f>
        <v>180</v>
      </c>
      <c r="BA152" s="279">
        <f>ABS(Table5[[#This Row],[Column31223]]/Table5[[#This Row],[Column313]])</f>
        <v>1.7804154302670625</v>
      </c>
      <c r="BB152" s="352" t="s">
        <v>598</v>
      </c>
    </row>
    <row r="153" spans="1:54" x14ac:dyDescent="0.25">
      <c r="A153" s="367">
        <v>148</v>
      </c>
      <c r="B153" s="484">
        <v>174</v>
      </c>
      <c r="C153" s="368" t="s">
        <v>594</v>
      </c>
      <c r="D153" s="368" t="s">
        <v>283</v>
      </c>
      <c r="E153" s="368">
        <v>322.40600000000001</v>
      </c>
      <c r="F153" s="368">
        <v>0.15</v>
      </c>
      <c r="G153" s="369">
        <v>149.999</v>
      </c>
      <c r="H153" s="368">
        <v>0</v>
      </c>
      <c r="I153" s="368">
        <v>0</v>
      </c>
      <c r="J153" s="368">
        <v>0</v>
      </c>
      <c r="K153" s="368">
        <v>0</v>
      </c>
      <c r="L153" s="368">
        <v>0</v>
      </c>
      <c r="M153" s="368">
        <v>-13.891</v>
      </c>
      <c r="N153" s="368">
        <v>0.6</v>
      </c>
      <c r="O153" s="368">
        <v>-2.8119999999999998</v>
      </c>
      <c r="P153" s="368">
        <v>-3.3</v>
      </c>
      <c r="Q153" s="368">
        <v>-255.7</v>
      </c>
      <c r="R153" s="370">
        <v>-12.95</v>
      </c>
      <c r="S153" s="368">
        <f>ABS(H153)</f>
        <v>0</v>
      </c>
      <c r="T153" s="368">
        <f>ABS(I153)</f>
        <v>0</v>
      </c>
      <c r="U153" s="368">
        <f>ABS(J153)</f>
        <v>0</v>
      </c>
      <c r="V153" s="368">
        <f>ABS(K153)</f>
        <v>0</v>
      </c>
      <c r="W153" s="368">
        <f>ABS(L153)</f>
        <v>0</v>
      </c>
      <c r="X153" s="368">
        <f>ABS(M153)</f>
        <v>13.891</v>
      </c>
      <c r="Y153" s="368">
        <f>ABS(N153)</f>
        <v>0.6</v>
      </c>
      <c r="Z153" s="368">
        <f>ABS(O153)</f>
        <v>2.8119999999999998</v>
      </c>
      <c r="AA153" s="368">
        <f>ABS(P153)</f>
        <v>3.3</v>
      </c>
      <c r="AB153" s="368">
        <f>ABS(Q153)</f>
        <v>255.7</v>
      </c>
      <c r="AC153" s="371">
        <f>ABS(R153)</f>
        <v>12.95</v>
      </c>
      <c r="AD153" s="345" t="s">
        <v>594</v>
      </c>
      <c r="AE153" s="335" t="s">
        <v>374</v>
      </c>
      <c r="AF153" s="335"/>
      <c r="AG153" s="353" t="s">
        <v>415</v>
      </c>
      <c r="AH153" s="353" t="s">
        <v>595</v>
      </c>
      <c r="AI153" s="363">
        <f>Table5[[#This Row],[Column26]]</f>
        <v>3.3</v>
      </c>
      <c r="AJ153" s="364">
        <f>Table5[[#This Row],[Column27]]</f>
        <v>255.7</v>
      </c>
      <c r="AK153" s="384" t="s">
        <v>305</v>
      </c>
      <c r="AL153" s="364">
        <v>400</v>
      </c>
      <c r="AM153" s="364">
        <f>Table5[[#This Row],[Column314]]*Table5[[#This Row],[Column313]]</f>
        <v>843.81</v>
      </c>
      <c r="AN153" s="365">
        <v>1.73</v>
      </c>
      <c r="AO153" s="364">
        <v>208</v>
      </c>
      <c r="AP153" s="364">
        <f>Table5[[#This Row],[Column3133]]/Table5[[#This Row],[Column3134]]/Table5[[#This Row],[Column31332]]</f>
        <v>2.3449588706091595</v>
      </c>
      <c r="AQ153" s="364">
        <v>2</v>
      </c>
      <c r="AR153" s="102">
        <v>255.78</v>
      </c>
      <c r="AS153" s="102">
        <v>4.1740000000000004</v>
      </c>
      <c r="AT153" s="364">
        <f>Table5[[#This Row],[Column31323]]*Table5[[#This Row],[Column31324]]</f>
        <v>1067.62572</v>
      </c>
      <c r="AU153" s="493">
        <f>Table5[[#This Row],[Column31325]]/Table5[[#This Row],[Column31332]]/Table5[[#This Row],[Column3134]]</f>
        <v>2.9669456425077811</v>
      </c>
      <c r="AV153" s="364">
        <v>3</v>
      </c>
      <c r="AW153" s="301" t="str">
        <f>IF(Table5[[#This Row],[Column15]]&gt;0,"A","B")</f>
        <v>B</v>
      </c>
      <c r="AX153" s="2">
        <f>VLOOKUP(Table5[[#This Row],[Column29]],'Old Version, Power Supplies'!AA$195:AC$212,2,FALSE)</f>
        <v>10</v>
      </c>
      <c r="AY153" s="279">
        <f>ABS(Table5[[#This Row],[Column3123]]/Table5[[#This Row],[Column314]])</f>
        <v>3.0303030303030303</v>
      </c>
      <c r="AZ153" s="2">
        <f>VLOOKUP(Table5[[#This Row],[Column29]],'Old Version, Power Supplies'!AA$195:AC$212,3,FALSE)</f>
        <v>500</v>
      </c>
      <c r="BA153" s="279">
        <f>ABS(Table5[[#This Row],[Column31223]]/Table5[[#This Row],[Column313]])</f>
        <v>1.9554165037152915</v>
      </c>
      <c r="BB153" s="352" t="s">
        <v>596</v>
      </c>
    </row>
    <row r="154" spans="1:54" x14ac:dyDescent="0.25">
      <c r="A154" s="367">
        <v>149</v>
      </c>
      <c r="B154" s="367">
        <v>173</v>
      </c>
      <c r="C154" s="368" t="s">
        <v>592</v>
      </c>
      <c r="D154" s="368" t="s">
        <v>283</v>
      </c>
      <c r="E154" s="368">
        <v>322.71600000000001</v>
      </c>
      <c r="F154" s="368">
        <v>0.15</v>
      </c>
      <c r="G154" s="369">
        <v>149.999</v>
      </c>
      <c r="H154" s="368">
        <v>0</v>
      </c>
      <c r="I154" s="368">
        <v>0</v>
      </c>
      <c r="J154" s="368">
        <v>0</v>
      </c>
      <c r="K154" s="368">
        <v>0</v>
      </c>
      <c r="L154" s="368">
        <v>0</v>
      </c>
      <c r="M154" s="368">
        <v>11.202</v>
      </c>
      <c r="N154" s="368">
        <v>0.6</v>
      </c>
      <c r="O154" s="368">
        <v>2.2679999999999998</v>
      </c>
      <c r="P154" s="368">
        <v>2.7</v>
      </c>
      <c r="Q154" s="368">
        <v>206.2</v>
      </c>
      <c r="R154" s="370">
        <v>10.44</v>
      </c>
      <c r="S154" s="368">
        <f>ABS(H154)</f>
        <v>0</v>
      </c>
      <c r="T154" s="368">
        <f>ABS(I154)</f>
        <v>0</v>
      </c>
      <c r="U154" s="368">
        <f>ABS(J154)</f>
        <v>0</v>
      </c>
      <c r="V154" s="368">
        <f>ABS(K154)</f>
        <v>0</v>
      </c>
      <c r="W154" s="368">
        <f>ABS(L154)</f>
        <v>0</v>
      </c>
      <c r="X154" s="368">
        <f>ABS(M154)</f>
        <v>11.202</v>
      </c>
      <c r="Y154" s="368">
        <f>ABS(N154)</f>
        <v>0.6</v>
      </c>
      <c r="Z154" s="368">
        <f>ABS(O154)</f>
        <v>2.2679999999999998</v>
      </c>
      <c r="AA154" s="368">
        <f>ABS(P154)</f>
        <v>2.7</v>
      </c>
      <c r="AB154" s="368">
        <f>ABS(Q154)</f>
        <v>206.2</v>
      </c>
      <c r="AC154" s="371">
        <f>ABS(R154)</f>
        <v>10.44</v>
      </c>
      <c r="AD154" s="345" t="s">
        <v>592</v>
      </c>
      <c r="AE154" s="335" t="s">
        <v>246</v>
      </c>
      <c r="AF154" s="335"/>
      <c r="AG154" s="353" t="s">
        <v>443</v>
      </c>
      <c r="AH154" s="372" t="s">
        <v>478</v>
      </c>
      <c r="AI154" s="363">
        <f>Table5[[#This Row],[Column26]]</f>
        <v>2.7</v>
      </c>
      <c r="AJ154" s="364">
        <f>Table5[[#This Row],[Column27]]</f>
        <v>206.2</v>
      </c>
      <c r="AK154" s="384" t="s">
        <v>305</v>
      </c>
      <c r="AL154" s="364">
        <v>400</v>
      </c>
      <c r="AM154" s="364">
        <f>Table5[[#This Row],[Column314]]*Table5[[#This Row],[Column313]]</f>
        <v>556.74</v>
      </c>
      <c r="AN154" s="365">
        <v>1</v>
      </c>
      <c r="AO154" s="364">
        <v>208</v>
      </c>
      <c r="AP154" s="364">
        <f>Table5[[#This Row],[Column3133]]/Table5[[#This Row],[Column3134]]/Table5[[#This Row],[Column31332]]</f>
        <v>2.6766346153846152</v>
      </c>
      <c r="AQ154" s="364"/>
      <c r="AR154" s="102">
        <v>206.22</v>
      </c>
      <c r="AS154" s="102">
        <v>3.3330000000000002</v>
      </c>
      <c r="AT154" s="364">
        <f>Table5[[#This Row],[Column31323]]*Table5[[#This Row],[Column31324]]</f>
        <v>687.33126000000004</v>
      </c>
      <c r="AU154" s="493">
        <f>Table5[[#This Row],[Column31325]]/Table5[[#This Row],[Column31332]]/Table5[[#This Row],[Column3134]]</f>
        <v>3.3044772115384617</v>
      </c>
      <c r="AV154" s="364"/>
      <c r="AW154" s="301" t="str">
        <f>IF(Table5[[#This Row],[Column15]]&gt;0,"A","B")</f>
        <v>A</v>
      </c>
      <c r="AX154" s="2">
        <f>VLOOKUP(Table5[[#This Row],[Column29]],'Old Version, Power Supplies'!AA$195:AC$212,2,FALSE)</f>
        <v>8</v>
      </c>
      <c r="AY154" s="279">
        <f>ABS(Table5[[#This Row],[Column3123]]/Table5[[#This Row],[Column314]])</f>
        <v>2.9629629629629628</v>
      </c>
      <c r="AZ154" s="2">
        <f>VLOOKUP(Table5[[#This Row],[Column29]],'Old Version, Power Supplies'!AA$195:AC$212,3,FALSE)</f>
        <v>300</v>
      </c>
      <c r="BA154" s="279">
        <f>ABS(Table5[[#This Row],[Column31223]]/Table5[[#This Row],[Column313]])</f>
        <v>1.4548981571290009</v>
      </c>
      <c r="BB154" s="352" t="s">
        <v>593</v>
      </c>
    </row>
    <row r="155" spans="1:54" x14ac:dyDescent="0.25">
      <c r="A155" s="367">
        <v>150</v>
      </c>
      <c r="B155" s="367">
        <v>172</v>
      </c>
      <c r="C155" s="368" t="s">
        <v>590</v>
      </c>
      <c r="D155" s="368" t="s">
        <v>283</v>
      </c>
      <c r="E155" s="368">
        <v>323.26900000000001</v>
      </c>
      <c r="F155" s="368">
        <v>0.15</v>
      </c>
      <c r="G155" s="369">
        <v>149.999</v>
      </c>
      <c r="H155" s="368">
        <v>0</v>
      </c>
      <c r="I155" s="368">
        <v>0</v>
      </c>
      <c r="J155" s="368">
        <v>0</v>
      </c>
      <c r="K155" s="368">
        <v>0</v>
      </c>
      <c r="L155" s="368">
        <v>0</v>
      </c>
      <c r="M155" s="368">
        <v>-10.048</v>
      </c>
      <c r="N155" s="368">
        <v>0.6</v>
      </c>
      <c r="O155" s="368">
        <v>-2.0339999999999998</v>
      </c>
      <c r="P155" s="368">
        <v>-2.4</v>
      </c>
      <c r="Q155" s="368">
        <v>-184.9</v>
      </c>
      <c r="R155" s="370">
        <v>-9.36</v>
      </c>
      <c r="S155" s="368">
        <f>ABS(H155)</f>
        <v>0</v>
      </c>
      <c r="T155" s="368">
        <f>ABS(I155)</f>
        <v>0</v>
      </c>
      <c r="U155" s="368">
        <f>ABS(J155)</f>
        <v>0</v>
      </c>
      <c r="V155" s="368">
        <f>ABS(K155)</f>
        <v>0</v>
      </c>
      <c r="W155" s="368">
        <f>ABS(L155)</f>
        <v>0</v>
      </c>
      <c r="X155" s="368">
        <f>ABS(M155)</f>
        <v>10.048</v>
      </c>
      <c r="Y155" s="368">
        <f>ABS(N155)</f>
        <v>0.6</v>
      </c>
      <c r="Z155" s="368">
        <f>ABS(O155)</f>
        <v>2.0339999999999998</v>
      </c>
      <c r="AA155" s="368">
        <f>ABS(P155)</f>
        <v>2.4</v>
      </c>
      <c r="AB155" s="368">
        <f>ABS(Q155)</f>
        <v>184.9</v>
      </c>
      <c r="AC155" s="371">
        <f>ABS(R155)</f>
        <v>9.36</v>
      </c>
      <c r="AD155" s="353" t="s">
        <v>590</v>
      </c>
      <c r="AE155" s="335" t="s">
        <v>246</v>
      </c>
      <c r="AF155" s="335"/>
      <c r="AG155" s="353" t="s">
        <v>544</v>
      </c>
      <c r="AH155" s="372" t="s">
        <v>548</v>
      </c>
      <c r="AI155" s="363">
        <f>Table5[[#This Row],[Column26]]</f>
        <v>2.4</v>
      </c>
      <c r="AJ155" s="364">
        <f>Table5[[#This Row],[Column27]]</f>
        <v>184.9</v>
      </c>
      <c r="AK155" s="384" t="s">
        <v>305</v>
      </c>
      <c r="AL155" s="364">
        <v>400</v>
      </c>
      <c r="AM155" s="364">
        <f>Table5[[#This Row],[Column314]]*Table5[[#This Row],[Column313]]</f>
        <v>443.76</v>
      </c>
      <c r="AN155" s="365">
        <v>1</v>
      </c>
      <c r="AO155" s="364">
        <v>208</v>
      </c>
      <c r="AP155" s="364">
        <f>Table5[[#This Row],[Column3133]]/Table5[[#This Row],[Column3134]]/Table5[[#This Row],[Column31332]]</f>
        <v>2.1334615384615385</v>
      </c>
      <c r="AQ155" s="364"/>
      <c r="AR155" s="102">
        <v>180.02</v>
      </c>
      <c r="AS155" s="102">
        <v>2.7490000000000001</v>
      </c>
      <c r="AT155" s="364">
        <f>Table5[[#This Row],[Column31323]]*Table5[[#This Row],[Column31324]]</f>
        <v>494.87498000000005</v>
      </c>
      <c r="AU155" s="493">
        <f>Table5[[#This Row],[Column31325]]/Table5[[#This Row],[Column31332]]/Table5[[#This Row],[Column3134]]</f>
        <v>2.3792066346153851</v>
      </c>
      <c r="AV155" s="364"/>
      <c r="AW155" s="301" t="str">
        <f>IF(Table5[[#This Row],[Column15]]&gt;0,"A","B")</f>
        <v>B</v>
      </c>
      <c r="AX155" s="2">
        <f>VLOOKUP(Table5[[#This Row],[Column29]],'Old Version, Power Supplies'!AA$195:AC$212,2,FALSE)</f>
        <v>8</v>
      </c>
      <c r="AY155" s="279">
        <f>ABS(Table5[[#This Row],[Column3123]]/Table5[[#This Row],[Column314]])</f>
        <v>3.3333333333333335</v>
      </c>
      <c r="AZ155" s="2">
        <f>VLOOKUP(Table5[[#This Row],[Column29]],'Old Version, Power Supplies'!AA$195:AC$212,3,FALSE)</f>
        <v>300</v>
      </c>
      <c r="BA155" s="279">
        <f>ABS(Table5[[#This Row],[Column31223]]/Table5[[#This Row],[Column313]])</f>
        <v>1.6224986479177934</v>
      </c>
      <c r="BB155" s="475" t="s">
        <v>591</v>
      </c>
    </row>
    <row r="156" spans="1:54" x14ac:dyDescent="0.25">
      <c r="A156" s="367">
        <v>151</v>
      </c>
      <c r="B156" s="484">
        <v>165</v>
      </c>
      <c r="C156" s="368" t="s">
        <v>571</v>
      </c>
      <c r="D156" s="368" t="s">
        <v>294</v>
      </c>
      <c r="E156" s="368">
        <v>319.27199999999999</v>
      </c>
      <c r="F156" s="368">
        <v>8.5999999999999993E-2</v>
      </c>
      <c r="G156" s="369">
        <v>149.999</v>
      </c>
      <c r="H156" s="368">
        <v>0</v>
      </c>
      <c r="I156" s="368">
        <v>0</v>
      </c>
      <c r="J156" s="368">
        <v>0</v>
      </c>
      <c r="K156" s="368">
        <v>0</v>
      </c>
      <c r="L156" s="368">
        <v>0</v>
      </c>
      <c r="M156" s="368">
        <v>0</v>
      </c>
      <c r="N156" s="368">
        <v>0</v>
      </c>
      <c r="O156" s="368">
        <v>0</v>
      </c>
      <c r="P156" s="368">
        <v>0</v>
      </c>
      <c r="Q156" s="368">
        <v>0</v>
      </c>
      <c r="R156" s="370">
        <v>0</v>
      </c>
      <c r="S156" s="368">
        <f>ABS(H156)</f>
        <v>0</v>
      </c>
      <c r="T156" s="368">
        <f>ABS(I156)</f>
        <v>0</v>
      </c>
      <c r="U156" s="368">
        <f>ABS(J156)</f>
        <v>0</v>
      </c>
      <c r="V156" s="368">
        <f>ABS(K156)</f>
        <v>0</v>
      </c>
      <c r="W156" s="368">
        <f>ABS(L156)</f>
        <v>0</v>
      </c>
      <c r="X156" s="368">
        <f>ABS(M156)</f>
        <v>0</v>
      </c>
      <c r="Y156" s="368">
        <f>ABS(N156)</f>
        <v>0</v>
      </c>
      <c r="Z156" s="368">
        <f>ABS(O156)</f>
        <v>0</v>
      </c>
      <c r="AA156" s="368">
        <f>ABS(P156)</f>
        <v>0</v>
      </c>
      <c r="AB156" s="368">
        <f>ABS(Q156)</f>
        <v>0</v>
      </c>
      <c r="AC156" s="371">
        <f>ABS(R156)</f>
        <v>0</v>
      </c>
      <c r="AD156" s="345" t="s">
        <v>571</v>
      </c>
      <c r="AE156" s="335" t="s">
        <v>128</v>
      </c>
      <c r="AF156" s="335" t="s">
        <v>572</v>
      </c>
      <c r="AG156" s="341" t="s">
        <v>520</v>
      </c>
      <c r="AH156" s="353" t="s">
        <v>521</v>
      </c>
      <c r="AI156" s="284">
        <v>0.01</v>
      </c>
      <c r="AJ156" s="284">
        <v>0.01</v>
      </c>
      <c r="AK156" s="284">
        <v>12</v>
      </c>
      <c r="AL156" s="282"/>
      <c r="AM156" s="284">
        <f>Table5[[#This Row],[Column314]]*Table5[[#This Row],[Column313]]</f>
        <v>1E-4</v>
      </c>
      <c r="AN156" s="344">
        <v>1</v>
      </c>
      <c r="AO156" s="282">
        <v>120</v>
      </c>
      <c r="AP156" s="282">
        <f>Table5[[#This Row],[Column3133]]/Table5[[#This Row],[Column3134]]/Table5[[#This Row],[Column31332]]</f>
        <v>8.3333333333333333E-7</v>
      </c>
      <c r="AQ156" s="282"/>
      <c r="AR156">
        <v>0</v>
      </c>
      <c r="AS156">
        <v>-1E-3</v>
      </c>
      <c r="AT156" s="282">
        <f>Table5[[#This Row],[Column31323]]*Table5[[#This Row],[Column31324]]</f>
        <v>0</v>
      </c>
      <c r="AU156" s="493">
        <f>Table5[[#This Row],[Column31325]]/Table5[[#This Row],[Column31332]]/Table5[[#This Row],[Column3134]]</f>
        <v>0</v>
      </c>
      <c r="AV156" s="282"/>
      <c r="AW156" s="2"/>
      <c r="AX156" s="2">
        <f>VLOOKUP(Table5[[#This Row],[Column29]],'Old Version, Power Supplies'!AA$195:AC$212,2,FALSE)</f>
        <v>8</v>
      </c>
      <c r="AY156" s="279">
        <f>ABS(Table5[[#This Row],[Column3123]]/Table5[[#This Row],[Column314]])</f>
        <v>800</v>
      </c>
      <c r="AZ156" s="2">
        <f>VLOOKUP(Table5[[#This Row],[Column29]],'Old Version, Power Supplies'!AA$195:AC$212,3,FALSE)</f>
        <v>3</v>
      </c>
      <c r="BA156" s="279">
        <f>ABS(Table5[[#This Row],[Column31223]]/Table5[[#This Row],[Column313]])</f>
        <v>300</v>
      </c>
      <c r="BB156" s="352" t="s">
        <v>573</v>
      </c>
    </row>
    <row r="157" spans="1:54" x14ac:dyDescent="0.25">
      <c r="A157" s="367">
        <v>152</v>
      </c>
      <c r="B157" s="367">
        <v>164</v>
      </c>
      <c r="C157" s="368" t="s">
        <v>568</v>
      </c>
      <c r="D157" s="368" t="s">
        <v>294</v>
      </c>
      <c r="E157" s="368">
        <v>319.59699999999998</v>
      </c>
      <c r="F157" s="368">
        <v>8.5999999999999993E-2</v>
      </c>
      <c r="G157" s="369">
        <v>149.999</v>
      </c>
      <c r="H157" s="368">
        <v>0</v>
      </c>
      <c r="I157" s="368">
        <v>0</v>
      </c>
      <c r="J157" s="368">
        <v>0</v>
      </c>
      <c r="K157" s="368">
        <v>0</v>
      </c>
      <c r="L157" s="368">
        <v>0</v>
      </c>
      <c r="M157" s="368">
        <v>0</v>
      </c>
      <c r="N157" s="368">
        <v>0</v>
      </c>
      <c r="O157" s="368">
        <v>0</v>
      </c>
      <c r="P157" s="368">
        <v>0</v>
      </c>
      <c r="Q157" s="368">
        <v>0</v>
      </c>
      <c r="R157" s="370">
        <v>0</v>
      </c>
      <c r="S157" s="368">
        <f>ABS(H157)</f>
        <v>0</v>
      </c>
      <c r="T157" s="368">
        <f>ABS(I157)</f>
        <v>0</v>
      </c>
      <c r="U157" s="368">
        <f>ABS(J157)</f>
        <v>0</v>
      </c>
      <c r="V157" s="368">
        <f>ABS(K157)</f>
        <v>0</v>
      </c>
      <c r="W157" s="368">
        <f>ABS(L157)</f>
        <v>0</v>
      </c>
      <c r="X157" s="368">
        <f>ABS(M157)</f>
        <v>0</v>
      </c>
      <c r="Y157" s="368">
        <f>ABS(N157)</f>
        <v>0</v>
      </c>
      <c r="Z157" s="368">
        <f>ABS(O157)</f>
        <v>0</v>
      </c>
      <c r="AA157" s="368">
        <f>ABS(P157)</f>
        <v>0</v>
      </c>
      <c r="AB157" s="368">
        <f>ABS(Q157)</f>
        <v>0</v>
      </c>
      <c r="AC157" s="371">
        <f>ABS(R157)</f>
        <v>0</v>
      </c>
      <c r="AD157" s="345" t="s">
        <v>568</v>
      </c>
      <c r="AE157" s="335" t="s">
        <v>128</v>
      </c>
      <c r="AF157" s="335" t="s">
        <v>569</v>
      </c>
      <c r="AG157" s="341" t="s">
        <v>520</v>
      </c>
      <c r="AH157" s="353" t="s">
        <v>521</v>
      </c>
      <c r="AI157" s="284">
        <v>0.01</v>
      </c>
      <c r="AJ157" s="284">
        <v>0.01</v>
      </c>
      <c r="AK157" s="284">
        <v>12</v>
      </c>
      <c r="AL157" s="282"/>
      <c r="AM157" s="284">
        <f>Table5[[#This Row],[Column314]]*Table5[[#This Row],[Column313]]</f>
        <v>1E-4</v>
      </c>
      <c r="AN157" s="344">
        <v>1</v>
      </c>
      <c r="AO157" s="282">
        <v>120</v>
      </c>
      <c r="AP157" s="282">
        <f>Table5[[#This Row],[Column3133]]/Table5[[#This Row],[Column3134]]/Table5[[#This Row],[Column31332]]</f>
        <v>8.3333333333333333E-7</v>
      </c>
      <c r="AQ157" s="282"/>
      <c r="AR157" s="102">
        <v>0</v>
      </c>
      <c r="AS157" s="102">
        <v>-1E-3</v>
      </c>
      <c r="AT157" s="282">
        <f>Table5[[#This Row],[Column31323]]*Table5[[#This Row],[Column31324]]</f>
        <v>0</v>
      </c>
      <c r="AU157" s="493">
        <f>Table5[[#This Row],[Column31325]]/Table5[[#This Row],[Column31332]]/Table5[[#This Row],[Column3134]]</f>
        <v>0</v>
      </c>
      <c r="AV157" s="282"/>
      <c r="AW157" s="2"/>
      <c r="AX157" s="2">
        <f>VLOOKUP(Table5[[#This Row],[Column29]],'Old Version, Power Supplies'!AA$195:AC$212,2,FALSE)</f>
        <v>8</v>
      </c>
      <c r="AY157" s="279">
        <f>ABS(Table5[[#This Row],[Column3123]]/Table5[[#This Row],[Column314]])</f>
        <v>800</v>
      </c>
      <c r="AZ157" s="2">
        <f>VLOOKUP(Table5[[#This Row],[Column29]],'Old Version, Power Supplies'!AA$195:AC$212,3,FALSE)</f>
        <v>3</v>
      </c>
      <c r="BA157" s="279">
        <f>ABS(Table5[[#This Row],[Column31223]]/Table5[[#This Row],[Column313]])</f>
        <v>300</v>
      </c>
      <c r="BB157" s="279" t="s">
        <v>570</v>
      </c>
    </row>
    <row r="158" spans="1:54" x14ac:dyDescent="0.25">
      <c r="A158" s="367">
        <v>153</v>
      </c>
      <c r="B158" s="367">
        <v>163</v>
      </c>
      <c r="C158" s="368" t="s">
        <v>565</v>
      </c>
      <c r="D158" s="368" t="s">
        <v>294</v>
      </c>
      <c r="E158" s="368">
        <v>322.55599999999998</v>
      </c>
      <c r="F158" s="368">
        <v>8.5999999999999993E-2</v>
      </c>
      <c r="G158" s="369">
        <v>149.999</v>
      </c>
      <c r="H158" s="368">
        <v>0</v>
      </c>
      <c r="I158" s="368">
        <v>0</v>
      </c>
      <c r="J158" s="368">
        <v>0</v>
      </c>
      <c r="K158" s="368">
        <v>0</v>
      </c>
      <c r="L158" s="368">
        <v>0</v>
      </c>
      <c r="M158" s="368">
        <v>0</v>
      </c>
      <c r="N158" s="368">
        <v>0</v>
      </c>
      <c r="O158" s="368">
        <v>0</v>
      </c>
      <c r="P158" s="368">
        <v>0</v>
      </c>
      <c r="Q158" s="368">
        <v>0</v>
      </c>
      <c r="R158" s="370">
        <v>0</v>
      </c>
      <c r="S158" s="368">
        <f>ABS(H158)</f>
        <v>0</v>
      </c>
      <c r="T158" s="368">
        <f>ABS(I158)</f>
        <v>0</v>
      </c>
      <c r="U158" s="368">
        <f>ABS(J158)</f>
        <v>0</v>
      </c>
      <c r="V158" s="368">
        <f>ABS(K158)</f>
        <v>0</v>
      </c>
      <c r="W158" s="368">
        <f>ABS(L158)</f>
        <v>0</v>
      </c>
      <c r="X158" s="368">
        <f>ABS(M158)</f>
        <v>0</v>
      </c>
      <c r="Y158" s="368">
        <f>ABS(N158)</f>
        <v>0</v>
      </c>
      <c r="Z158" s="368">
        <f>ABS(O158)</f>
        <v>0</v>
      </c>
      <c r="AA158" s="368">
        <f>ABS(P158)</f>
        <v>0</v>
      </c>
      <c r="AB158" s="368">
        <f>ABS(Q158)</f>
        <v>0</v>
      </c>
      <c r="AC158" s="371">
        <f>ABS(R158)</f>
        <v>0</v>
      </c>
      <c r="AD158" s="345" t="s">
        <v>565</v>
      </c>
      <c r="AE158" s="335" t="s">
        <v>128</v>
      </c>
      <c r="AF158" s="335" t="s">
        <v>566</v>
      </c>
      <c r="AG158" s="341" t="s">
        <v>520</v>
      </c>
      <c r="AH158" s="353" t="s">
        <v>521</v>
      </c>
      <c r="AI158" s="284">
        <v>0.01</v>
      </c>
      <c r="AJ158" s="284">
        <v>0.01</v>
      </c>
      <c r="AK158" s="284">
        <v>12</v>
      </c>
      <c r="AL158" s="282"/>
      <c r="AM158" s="284">
        <f>Table5[[#This Row],[Column314]]*Table5[[#This Row],[Column313]]</f>
        <v>1E-4</v>
      </c>
      <c r="AN158" s="344">
        <v>1</v>
      </c>
      <c r="AO158" s="282">
        <v>120</v>
      </c>
      <c r="AP158" s="282">
        <f>Table5[[#This Row],[Column3133]]/Table5[[#This Row],[Column3134]]/Table5[[#This Row],[Column31332]]</f>
        <v>8.3333333333333333E-7</v>
      </c>
      <c r="AQ158" s="282"/>
      <c r="AR158" s="102">
        <v>-1E-3</v>
      </c>
      <c r="AS158" s="102">
        <v>0</v>
      </c>
      <c r="AT158" s="282">
        <f>Table5[[#This Row],[Column31323]]*Table5[[#This Row],[Column31324]]</f>
        <v>0</v>
      </c>
      <c r="AU158" s="493">
        <f>Table5[[#This Row],[Column31325]]/Table5[[#This Row],[Column31332]]/Table5[[#This Row],[Column3134]]</f>
        <v>0</v>
      </c>
      <c r="AV158" s="282"/>
      <c r="AW158" s="2"/>
      <c r="AX158" s="2">
        <f>VLOOKUP(Table5[[#This Row],[Column29]],'Old Version, Power Supplies'!AA$195:AC$212,2,FALSE)</f>
        <v>8</v>
      </c>
      <c r="AY158" s="279">
        <f>ABS(Table5[[#This Row],[Column3123]]/Table5[[#This Row],[Column314]])</f>
        <v>800</v>
      </c>
      <c r="AZ158" s="2">
        <f>VLOOKUP(Table5[[#This Row],[Column29]],'Old Version, Power Supplies'!AA$195:AC$212,3,FALSE)</f>
        <v>3</v>
      </c>
      <c r="BA158" s="279">
        <f>ABS(Table5[[#This Row],[Column31223]]/Table5[[#This Row],[Column313]])</f>
        <v>300</v>
      </c>
      <c r="BB158" s="279" t="s">
        <v>567</v>
      </c>
    </row>
    <row r="159" spans="1:54" x14ac:dyDescent="0.25">
      <c r="A159" s="367">
        <v>154</v>
      </c>
      <c r="B159" s="484">
        <v>162</v>
      </c>
      <c r="C159" s="368" t="s">
        <v>562</v>
      </c>
      <c r="D159" s="368" t="s">
        <v>294</v>
      </c>
      <c r="E159" s="368">
        <v>322.86599999999999</v>
      </c>
      <c r="F159" s="368">
        <v>8.5999999999999993E-2</v>
      </c>
      <c r="G159" s="369">
        <v>149.999</v>
      </c>
      <c r="H159" s="368">
        <v>0</v>
      </c>
      <c r="I159" s="368">
        <v>0</v>
      </c>
      <c r="J159" s="368">
        <v>0</v>
      </c>
      <c r="K159" s="368">
        <v>0</v>
      </c>
      <c r="L159" s="368">
        <v>0</v>
      </c>
      <c r="M159" s="368">
        <v>0</v>
      </c>
      <c r="N159" s="368">
        <v>0</v>
      </c>
      <c r="O159" s="368">
        <v>0</v>
      </c>
      <c r="P159" s="368">
        <v>0</v>
      </c>
      <c r="Q159" s="368">
        <v>0</v>
      </c>
      <c r="R159" s="370">
        <v>0</v>
      </c>
      <c r="S159" s="368">
        <f>ABS(H159)</f>
        <v>0</v>
      </c>
      <c r="T159" s="368">
        <f>ABS(I159)</f>
        <v>0</v>
      </c>
      <c r="U159" s="368">
        <f>ABS(J159)</f>
        <v>0</v>
      </c>
      <c r="V159" s="368">
        <f>ABS(K159)</f>
        <v>0</v>
      </c>
      <c r="W159" s="368">
        <f>ABS(L159)</f>
        <v>0</v>
      </c>
      <c r="X159" s="368">
        <f>ABS(M159)</f>
        <v>0</v>
      </c>
      <c r="Y159" s="368">
        <f>ABS(N159)</f>
        <v>0</v>
      </c>
      <c r="Z159" s="368">
        <f>ABS(O159)</f>
        <v>0</v>
      </c>
      <c r="AA159" s="368">
        <f>ABS(P159)</f>
        <v>0</v>
      </c>
      <c r="AB159" s="368">
        <f>ABS(Q159)</f>
        <v>0</v>
      </c>
      <c r="AC159" s="371">
        <f>ABS(R159)</f>
        <v>0</v>
      </c>
      <c r="AD159" s="345" t="s">
        <v>562</v>
      </c>
      <c r="AE159" s="335" t="s">
        <v>128</v>
      </c>
      <c r="AF159" s="335" t="s">
        <v>563</v>
      </c>
      <c r="AG159" s="341" t="s">
        <v>520</v>
      </c>
      <c r="AH159" s="353" t="s">
        <v>521</v>
      </c>
      <c r="AI159" s="284">
        <v>0.01</v>
      </c>
      <c r="AJ159" s="284">
        <v>0.01</v>
      </c>
      <c r="AK159" s="284">
        <v>12</v>
      </c>
      <c r="AL159" s="282"/>
      <c r="AM159" s="284">
        <f>Table5[[#This Row],[Column314]]*Table5[[#This Row],[Column313]]</f>
        <v>1E-4</v>
      </c>
      <c r="AN159" s="344">
        <v>1</v>
      </c>
      <c r="AO159" s="282">
        <v>120</v>
      </c>
      <c r="AP159" s="282">
        <f>Table5[[#This Row],[Column3133]]/Table5[[#This Row],[Column3134]]/Table5[[#This Row],[Column31332]]</f>
        <v>8.3333333333333333E-7</v>
      </c>
      <c r="AQ159" s="282"/>
      <c r="AR159" s="102">
        <v>0</v>
      </c>
      <c r="AS159" s="102">
        <v>0</v>
      </c>
      <c r="AT159" s="282">
        <f>Table5[[#This Row],[Column31323]]*Table5[[#This Row],[Column31324]]</f>
        <v>0</v>
      </c>
      <c r="AU159" s="493">
        <f>Table5[[#This Row],[Column31325]]/Table5[[#This Row],[Column31332]]/Table5[[#This Row],[Column3134]]</f>
        <v>0</v>
      </c>
      <c r="AV159" s="282"/>
      <c r="AW159" s="2"/>
      <c r="AX159" s="2">
        <f>VLOOKUP(Table5[[#This Row],[Column29]],'Old Version, Power Supplies'!AA$195:AC$212,2,FALSE)</f>
        <v>8</v>
      </c>
      <c r="AY159" s="279">
        <f>ABS(Table5[[#This Row],[Column3123]]/Table5[[#This Row],[Column314]])</f>
        <v>800</v>
      </c>
      <c r="AZ159" s="2">
        <f>VLOOKUP(Table5[[#This Row],[Column29]],'Old Version, Power Supplies'!AA$195:AC$212,3,FALSE)</f>
        <v>3</v>
      </c>
      <c r="BA159" s="279">
        <f>ABS(Table5[[#This Row],[Column31223]]/Table5[[#This Row],[Column313]])</f>
        <v>300</v>
      </c>
      <c r="BB159" s="279" t="s">
        <v>564</v>
      </c>
    </row>
    <row r="160" spans="1:54" x14ac:dyDescent="0.25">
      <c r="A160" s="367">
        <v>155</v>
      </c>
      <c r="B160" s="367">
        <v>2</v>
      </c>
      <c r="C160" s="368" t="s">
        <v>110</v>
      </c>
      <c r="D160" s="368" t="s">
        <v>104</v>
      </c>
      <c r="E160" s="368">
        <v>578.96400000000006</v>
      </c>
      <c r="F160" s="368">
        <v>0.1</v>
      </c>
      <c r="G160" s="369">
        <v>5.9779999999999998</v>
      </c>
      <c r="H160" s="368">
        <v>-4.0899999999999999E-2</v>
      </c>
      <c r="I160" s="368">
        <v>-5.1999999999999998E-3</v>
      </c>
      <c r="J160" s="368">
        <v>15.012</v>
      </c>
      <c r="K160" s="368">
        <v>0.38200000000000001</v>
      </c>
      <c r="L160" s="368">
        <v>0.32700000000000001</v>
      </c>
      <c r="M160" s="368">
        <v>0</v>
      </c>
      <c r="N160" s="368">
        <v>230</v>
      </c>
      <c r="O160" s="368">
        <v>-0.59299999999999997</v>
      </c>
      <c r="P160" s="368">
        <v>-1.4</v>
      </c>
      <c r="Q160" s="368">
        <v>-1.7</v>
      </c>
      <c r="R160" s="370">
        <v>-0.33</v>
      </c>
      <c r="S160" s="368">
        <f>ABS(H160)</f>
        <v>4.0899999999999999E-2</v>
      </c>
      <c r="T160" s="368">
        <f>ABS(I160)</f>
        <v>5.1999999999999998E-3</v>
      </c>
      <c r="U160" s="368">
        <f>ABS(J160)</f>
        <v>15.012</v>
      </c>
      <c r="V160" s="368">
        <f>ABS(K160)</f>
        <v>0.38200000000000001</v>
      </c>
      <c r="W160" s="368">
        <f>ABS(L160)</f>
        <v>0.32700000000000001</v>
      </c>
      <c r="X160" s="368">
        <f>ABS(M160)</f>
        <v>0</v>
      </c>
      <c r="Y160" s="368">
        <f>ABS(N160)</f>
        <v>230</v>
      </c>
      <c r="Z160" s="368">
        <f>ABS(O160)</f>
        <v>0.59299999999999997</v>
      </c>
      <c r="AA160" s="368">
        <f>ABS(P160)</f>
        <v>1.4</v>
      </c>
      <c r="AB160" s="368">
        <f>ABS(Q160)</f>
        <v>1.7</v>
      </c>
      <c r="AC160" s="371">
        <f>ABS(R160)</f>
        <v>0.33</v>
      </c>
      <c r="AD160" s="345" t="s">
        <v>110</v>
      </c>
      <c r="AE160" s="335" t="s">
        <v>111</v>
      </c>
      <c r="AF160" s="1"/>
      <c r="AG160" s="353" t="s">
        <v>107</v>
      </c>
      <c r="AH160" s="476" t="s">
        <v>108</v>
      </c>
      <c r="AI160" s="284">
        <f>Table5[[#This Row],[Column26]]</f>
        <v>1.4</v>
      </c>
      <c r="AJ160" s="284">
        <f>Table5[[#This Row],[Column27]]</f>
        <v>1.7</v>
      </c>
      <c r="AK160" s="284"/>
      <c r="AL160" s="284"/>
      <c r="AM160" s="284">
        <f>Table5[[#This Row],[Column314]]*Table5[[#This Row],[Column313]]</f>
        <v>2.38</v>
      </c>
      <c r="AN160" s="386"/>
      <c r="AO160" s="387"/>
      <c r="AP160" s="284"/>
      <c r="AQ160" s="284"/>
      <c r="AR160" s="102">
        <v>1.409</v>
      </c>
      <c r="AS160" s="102">
        <v>2.6389999999999998</v>
      </c>
      <c r="AT160" s="284">
        <f>Table5[[#This Row],[Column31323]]*Table5[[#This Row],[Column31324]]</f>
        <v>3.7183509999999997</v>
      </c>
      <c r="AU160" s="284" t="e">
        <f>Table5[[#This Row],[Column31325]]/Table5[[#This Row],[Column31332]]/Table5[[#This Row],[Column3134]]</f>
        <v>#DIV/0!</v>
      </c>
      <c r="AV160" s="284"/>
      <c r="AW160" s="2" t="str">
        <f>IF(Table5[[#This Row],[Column15]]&lt;0,"A","B")</f>
        <v>A</v>
      </c>
      <c r="AX160" s="2">
        <f>VLOOKUP(Table5[[#This Row],[Column29]],'Old Version, Power Supplies'!AA$195:AC$212,2,FALSE)</f>
        <v>10</v>
      </c>
      <c r="AY160" s="279">
        <f>ABS(Table5[[#This Row],[Column3123]]/Table5[[#This Row],[Column314]])</f>
        <v>7.1428571428571432</v>
      </c>
      <c r="AZ160" s="2">
        <f>VLOOKUP(Table5[[#This Row],[Column29]],'Old Version, Power Supplies'!AA$195:AC$212,3,FALSE)</f>
        <v>20</v>
      </c>
      <c r="BA160" s="279">
        <f>ABS(Table5[[#This Row],[Column31223]]/Table5[[#This Row],[Column313]])</f>
        <v>11.764705882352942</v>
      </c>
      <c r="BB160" s="279" t="s">
        <v>112</v>
      </c>
    </row>
    <row r="161" spans="1:54" x14ac:dyDescent="0.25">
      <c r="A161" s="367">
        <v>156</v>
      </c>
      <c r="B161" s="484">
        <v>3</v>
      </c>
      <c r="C161" s="490" t="s">
        <v>113</v>
      </c>
      <c r="D161" s="368" t="s">
        <v>1046</v>
      </c>
      <c r="E161" s="485"/>
      <c r="F161" s="485"/>
      <c r="G161" s="486"/>
      <c r="H161" s="485"/>
      <c r="I161" s="485"/>
      <c r="J161" s="485"/>
      <c r="K161" s="485"/>
      <c r="L161" s="485"/>
      <c r="M161" s="485"/>
      <c r="N161" s="485"/>
      <c r="O161" s="485"/>
      <c r="P161" s="485">
        <v>0.1</v>
      </c>
      <c r="Q161" s="485">
        <v>0.1</v>
      </c>
      <c r="R161" s="487"/>
      <c r="S161" s="485">
        <f>ABS(H161)</f>
        <v>0</v>
      </c>
      <c r="T161" s="485">
        <f>ABS(I161)</f>
        <v>0</v>
      </c>
      <c r="U161" s="485">
        <f>ABS(J161)</f>
        <v>0</v>
      </c>
      <c r="V161" s="485">
        <f>ABS(K161)</f>
        <v>0</v>
      </c>
      <c r="W161" s="485">
        <f>ABS(L161)</f>
        <v>0</v>
      </c>
      <c r="X161" s="485">
        <f>ABS(M161)</f>
        <v>0</v>
      </c>
      <c r="Y161" s="485">
        <f>ABS(N161)</f>
        <v>0</v>
      </c>
      <c r="Z161" s="485">
        <f>ABS(O161)</f>
        <v>0</v>
      </c>
      <c r="AA161" s="485">
        <f>ABS(P161)</f>
        <v>0.1</v>
      </c>
      <c r="AB161" s="485">
        <f>ABS(Q161)</f>
        <v>0.1</v>
      </c>
      <c r="AC161" s="488">
        <f>ABS(R161)</f>
        <v>0</v>
      </c>
      <c r="AD161" s="349" t="s">
        <v>113</v>
      </c>
      <c r="AE161" s="335" t="s">
        <v>111</v>
      </c>
      <c r="AF161" s="348"/>
      <c r="AG161" s="353" t="s">
        <v>107</v>
      </c>
      <c r="AH161" s="476" t="s">
        <v>108</v>
      </c>
      <c r="AI161" s="284">
        <f>Table5[[#This Row],[Column26]]</f>
        <v>0.1</v>
      </c>
      <c r="AJ161" s="284">
        <f>Table5[[#This Row],[Column27]]</f>
        <v>0.1</v>
      </c>
      <c r="AK161" s="282"/>
      <c r="AL161" s="282"/>
      <c r="AM161" s="284">
        <f>Table5[[#This Row],[Column314]]*Table5[[#This Row],[Column313]]</f>
        <v>1.0000000000000002E-2</v>
      </c>
      <c r="AN161" s="344"/>
      <c r="AO161" s="282"/>
      <c r="AP161" s="284"/>
      <c r="AQ161" s="282"/>
      <c r="AR161">
        <v>2.9249999999999998</v>
      </c>
      <c r="AS161">
        <v>3.75</v>
      </c>
      <c r="AT161" s="282">
        <f>Table5[[#This Row],[Column31323]]*Table5[[#This Row],[Column31324]]</f>
        <v>10.96875</v>
      </c>
      <c r="AU161" s="282" t="e">
        <f>Table5[[#This Row],[Column31325]]/Table5[[#This Row],[Column31332]]/Table5[[#This Row],[Column3134]]</f>
        <v>#DIV/0!</v>
      </c>
      <c r="AV161" s="282"/>
      <c r="AW161" s="350" t="str">
        <f>IF(Table5[[#This Row],[Column15]]&gt;0,"A","B")</f>
        <v>A</v>
      </c>
      <c r="AX161" s="2">
        <f>VLOOKUP(Table5[[#This Row],[Column29]],'Old Version, Power Supplies'!AA$195:AC$212,2,FALSE)</f>
        <v>10</v>
      </c>
      <c r="AY161" s="279">
        <f>ABS(Table5[[#This Row],[Column3123]]/Table5[[#This Row],[Column314]])</f>
        <v>100</v>
      </c>
      <c r="AZ161" s="2">
        <f>VLOOKUP(Table5[[#This Row],[Column29]],'Old Version, Power Supplies'!AA$195:AC$212,3,FALSE)</f>
        <v>20</v>
      </c>
      <c r="BA161" s="279">
        <f>ABS(Table5[[#This Row],[Column31223]]/Table5[[#This Row],[Column313]])</f>
        <v>200</v>
      </c>
      <c r="BB161" s="279" t="s">
        <v>114</v>
      </c>
    </row>
    <row r="162" spans="1:54" x14ac:dyDescent="0.25">
      <c r="A162" s="367">
        <v>157</v>
      </c>
      <c r="B162" s="367">
        <v>4</v>
      </c>
      <c r="C162" s="490" t="s">
        <v>115</v>
      </c>
      <c r="D162" s="368" t="s">
        <v>1046</v>
      </c>
      <c r="E162" s="485"/>
      <c r="F162" s="485"/>
      <c r="G162" s="486"/>
      <c r="H162" s="485"/>
      <c r="I162" s="485"/>
      <c r="J162" s="485"/>
      <c r="K162" s="485"/>
      <c r="L162" s="485"/>
      <c r="M162" s="485"/>
      <c r="N162" s="485"/>
      <c r="O162" s="485"/>
      <c r="P162" s="485">
        <v>0.1</v>
      </c>
      <c r="Q162" s="485">
        <v>0.1</v>
      </c>
      <c r="R162" s="487"/>
      <c r="S162" s="485">
        <f>ABS(H162)</f>
        <v>0</v>
      </c>
      <c r="T162" s="485">
        <f>ABS(I162)</f>
        <v>0</v>
      </c>
      <c r="U162" s="485">
        <f>ABS(J162)</f>
        <v>0</v>
      </c>
      <c r="V162" s="485">
        <f>ABS(K162)</f>
        <v>0</v>
      </c>
      <c r="W162" s="485">
        <f>ABS(L162)</f>
        <v>0</v>
      </c>
      <c r="X162" s="485">
        <f>ABS(M162)</f>
        <v>0</v>
      </c>
      <c r="Y162" s="485">
        <f>ABS(N162)</f>
        <v>0</v>
      </c>
      <c r="Z162" s="485">
        <f>ABS(O162)</f>
        <v>0</v>
      </c>
      <c r="AA162" s="485">
        <f>ABS(P162)</f>
        <v>0.1</v>
      </c>
      <c r="AB162" s="485">
        <f>ABS(Q162)</f>
        <v>0.1</v>
      </c>
      <c r="AC162" s="488">
        <f>ABS(R162)</f>
        <v>0</v>
      </c>
      <c r="AD162" s="349" t="s">
        <v>115</v>
      </c>
      <c r="AE162" s="335" t="s">
        <v>111</v>
      </c>
      <c r="AF162" s="348"/>
      <c r="AG162" s="353" t="s">
        <v>107</v>
      </c>
      <c r="AH162" s="476" t="s">
        <v>108</v>
      </c>
      <c r="AI162" s="284">
        <f>Table5[[#This Row],[Column26]]</f>
        <v>0.1</v>
      </c>
      <c r="AJ162" s="284">
        <f>Table5[[#This Row],[Column27]]</f>
        <v>0.1</v>
      </c>
      <c r="AK162" s="282"/>
      <c r="AL162" s="282"/>
      <c r="AM162" s="284">
        <f>Table5[[#This Row],[Column314]]*Table5[[#This Row],[Column313]]</f>
        <v>1.0000000000000002E-2</v>
      </c>
      <c r="AN162" s="344"/>
      <c r="AO162" s="282"/>
      <c r="AP162" s="284"/>
      <c r="AQ162" s="282"/>
      <c r="AR162">
        <v>0.82499999999999996</v>
      </c>
      <c r="AS162">
        <v>1.054</v>
      </c>
      <c r="AT162" s="282">
        <f>Table5[[#This Row],[Column31323]]*Table5[[#This Row],[Column31324]]</f>
        <v>0.86955000000000005</v>
      </c>
      <c r="AU162" s="282" t="e">
        <f>Table5[[#This Row],[Column31325]]/Table5[[#This Row],[Column31332]]/Table5[[#This Row],[Column3134]]</f>
        <v>#DIV/0!</v>
      </c>
      <c r="AV162" s="282"/>
      <c r="AW162" s="350" t="str">
        <f>IF(Table5[[#This Row],[Column15]]&gt;0,"A","B")</f>
        <v>A</v>
      </c>
      <c r="AX162" s="2">
        <f>VLOOKUP(Table5[[#This Row],[Column29]],'Old Version, Power Supplies'!AA$195:AC$212,2,FALSE)</f>
        <v>10</v>
      </c>
      <c r="AY162" s="279">
        <f>ABS(Table5[[#This Row],[Column3123]]/Table5[[#This Row],[Column314]])</f>
        <v>100</v>
      </c>
      <c r="AZ162" s="2">
        <f>VLOOKUP(Table5[[#This Row],[Column29]],'Old Version, Power Supplies'!AA$195:AC$212,3,FALSE)</f>
        <v>20</v>
      </c>
      <c r="BA162" s="279">
        <f>ABS(Table5[[#This Row],[Column31223]]/Table5[[#This Row],[Column313]])</f>
        <v>200</v>
      </c>
      <c r="BB162" s="279" t="s">
        <v>116</v>
      </c>
    </row>
    <row r="163" spans="1:54" x14ac:dyDescent="0.25">
      <c r="A163" s="367">
        <v>158</v>
      </c>
      <c r="B163" s="367">
        <v>5</v>
      </c>
      <c r="C163" s="490" t="s">
        <v>117</v>
      </c>
      <c r="D163" s="368" t="s">
        <v>1046</v>
      </c>
      <c r="E163" s="485"/>
      <c r="F163" s="485"/>
      <c r="G163" s="486"/>
      <c r="H163" s="485"/>
      <c r="I163" s="485"/>
      <c r="J163" s="485"/>
      <c r="K163" s="485"/>
      <c r="L163" s="485"/>
      <c r="M163" s="485"/>
      <c r="N163" s="485"/>
      <c r="O163" s="485"/>
      <c r="P163" s="485">
        <v>0.1</v>
      </c>
      <c r="Q163" s="485">
        <v>0.1</v>
      </c>
      <c r="R163" s="487"/>
      <c r="S163" s="485">
        <f>ABS(H163)</f>
        <v>0</v>
      </c>
      <c r="T163" s="485">
        <f>ABS(I163)</f>
        <v>0</v>
      </c>
      <c r="U163" s="485">
        <f>ABS(J163)</f>
        <v>0</v>
      </c>
      <c r="V163" s="485">
        <f>ABS(K163)</f>
        <v>0</v>
      </c>
      <c r="W163" s="485">
        <f>ABS(L163)</f>
        <v>0</v>
      </c>
      <c r="X163" s="485">
        <f>ABS(M163)</f>
        <v>0</v>
      </c>
      <c r="Y163" s="485">
        <f>ABS(N163)</f>
        <v>0</v>
      </c>
      <c r="Z163" s="485">
        <f>ABS(O163)</f>
        <v>0</v>
      </c>
      <c r="AA163" s="485">
        <f>ABS(P163)</f>
        <v>0.1</v>
      </c>
      <c r="AB163" s="485">
        <f>ABS(Q163)</f>
        <v>0.1</v>
      </c>
      <c r="AC163" s="488">
        <f>ABS(R163)</f>
        <v>0</v>
      </c>
      <c r="AD163" s="349" t="s">
        <v>117</v>
      </c>
      <c r="AE163" s="335" t="s">
        <v>111</v>
      </c>
      <c r="AF163" s="348"/>
      <c r="AG163" s="353" t="s">
        <v>107</v>
      </c>
      <c r="AH163" s="476" t="s">
        <v>108</v>
      </c>
      <c r="AI163" s="284">
        <f>Table5[[#This Row],[Column26]]</f>
        <v>0.1</v>
      </c>
      <c r="AJ163" s="284">
        <f>Table5[[#This Row],[Column27]]</f>
        <v>0.1</v>
      </c>
      <c r="AK163" s="282"/>
      <c r="AL163" s="282"/>
      <c r="AM163" s="284">
        <f>Table5[[#This Row],[Column314]]*Table5[[#This Row],[Column313]]</f>
        <v>1.0000000000000002E-2</v>
      </c>
      <c r="AN163" s="344"/>
      <c r="AO163" s="282"/>
      <c r="AP163" s="284"/>
      <c r="AQ163" s="282"/>
      <c r="AR163">
        <v>1.4430000000000001</v>
      </c>
      <c r="AS163">
        <v>1.845</v>
      </c>
      <c r="AT163" s="282">
        <f>Table5[[#This Row],[Column31323]]*Table5[[#This Row],[Column31324]]</f>
        <v>2.6623350000000001</v>
      </c>
      <c r="AU163" s="282" t="e">
        <f>Table5[[#This Row],[Column31325]]/Table5[[#This Row],[Column31332]]/Table5[[#This Row],[Column3134]]</f>
        <v>#DIV/0!</v>
      </c>
      <c r="AV163" s="282"/>
      <c r="AW163" s="350" t="str">
        <f>IF(Table5[[#This Row],[Column15]]&gt;0,"A","B")</f>
        <v>A</v>
      </c>
      <c r="AX163" s="2">
        <f>VLOOKUP(Table5[[#This Row],[Column29]],'Old Version, Power Supplies'!AA$195:AC$212,2,FALSE)</f>
        <v>10</v>
      </c>
      <c r="AY163" s="279">
        <f>ABS(Table5[[#This Row],[Column3123]]/Table5[[#This Row],[Column314]])</f>
        <v>100</v>
      </c>
      <c r="AZ163" s="2">
        <f>VLOOKUP(Table5[[#This Row],[Column29]],'Old Version, Power Supplies'!AA$195:AC$212,3,FALSE)</f>
        <v>20</v>
      </c>
      <c r="BA163" s="279">
        <f>ABS(Table5[[#This Row],[Column31223]]/Table5[[#This Row],[Column313]])</f>
        <v>200</v>
      </c>
      <c r="BB163" s="279" t="s">
        <v>118</v>
      </c>
    </row>
    <row r="164" spans="1:54" x14ac:dyDescent="0.25">
      <c r="A164" s="367">
        <v>159</v>
      </c>
      <c r="B164" s="484">
        <v>6</v>
      </c>
      <c r="C164" s="490" t="s">
        <v>119</v>
      </c>
      <c r="D164" s="368" t="s">
        <v>1046</v>
      </c>
      <c r="E164" s="485"/>
      <c r="F164" s="485"/>
      <c r="G164" s="486"/>
      <c r="H164" s="485"/>
      <c r="I164" s="485"/>
      <c r="J164" s="485"/>
      <c r="K164" s="485"/>
      <c r="L164" s="485"/>
      <c r="M164" s="485"/>
      <c r="N164" s="485"/>
      <c r="O164" s="485"/>
      <c r="P164" s="485">
        <v>0.1</v>
      </c>
      <c r="Q164" s="485">
        <v>0.1</v>
      </c>
      <c r="R164" s="487"/>
      <c r="S164" s="485">
        <f>ABS(H164)</f>
        <v>0</v>
      </c>
      <c r="T164" s="485">
        <f>ABS(I164)</f>
        <v>0</v>
      </c>
      <c r="U164" s="485">
        <f>ABS(J164)</f>
        <v>0</v>
      </c>
      <c r="V164" s="485">
        <f>ABS(K164)</f>
        <v>0</v>
      </c>
      <c r="W164" s="485">
        <f>ABS(L164)</f>
        <v>0</v>
      </c>
      <c r="X164" s="485">
        <f>ABS(M164)</f>
        <v>0</v>
      </c>
      <c r="Y164" s="485">
        <f>ABS(N164)</f>
        <v>0</v>
      </c>
      <c r="Z164" s="485">
        <f>ABS(O164)</f>
        <v>0</v>
      </c>
      <c r="AA164" s="485">
        <f>ABS(P164)</f>
        <v>0.1</v>
      </c>
      <c r="AB164" s="485">
        <f>ABS(Q164)</f>
        <v>0.1</v>
      </c>
      <c r="AC164" s="488">
        <f>ABS(R164)</f>
        <v>0</v>
      </c>
      <c r="AD164" s="349" t="s">
        <v>119</v>
      </c>
      <c r="AE164" s="335" t="s">
        <v>111</v>
      </c>
      <c r="AF164" s="348"/>
      <c r="AG164" s="353" t="s">
        <v>107</v>
      </c>
      <c r="AH164" s="476" t="s">
        <v>108</v>
      </c>
      <c r="AI164" s="284">
        <f>Table5[[#This Row],[Column26]]</f>
        <v>0.1</v>
      </c>
      <c r="AJ164" s="284">
        <f>Table5[[#This Row],[Column27]]</f>
        <v>0.1</v>
      </c>
      <c r="AK164" s="282"/>
      <c r="AL164" s="282"/>
      <c r="AM164" s="284">
        <f>Table5[[#This Row],[Column314]]*Table5[[#This Row],[Column313]]</f>
        <v>1.0000000000000002E-2</v>
      </c>
      <c r="AN164" s="344"/>
      <c r="AO164" s="282"/>
      <c r="AP164" s="284"/>
      <c r="AQ164" s="282"/>
      <c r="AR164">
        <v>1.6439999999999999</v>
      </c>
      <c r="AS164">
        <v>2.0990000000000002</v>
      </c>
      <c r="AT164" s="282">
        <f>Table5[[#This Row],[Column31323]]*Table5[[#This Row],[Column31324]]</f>
        <v>3.4507560000000002</v>
      </c>
      <c r="AU164" s="282" t="e">
        <f>Table5[[#This Row],[Column31325]]/Table5[[#This Row],[Column31332]]/Table5[[#This Row],[Column3134]]</f>
        <v>#DIV/0!</v>
      </c>
      <c r="AV164" s="282"/>
      <c r="AW164" s="350" t="str">
        <f>IF(Table5[[#This Row],[Column15]]&gt;0,"A","B")</f>
        <v>A</v>
      </c>
      <c r="AX164" s="2">
        <f>VLOOKUP(Table5[[#This Row],[Column29]],'Old Version, Power Supplies'!AA$195:AC$212,2,FALSE)</f>
        <v>10</v>
      </c>
      <c r="AY164" s="279">
        <f>ABS(Table5[[#This Row],[Column3123]]/Table5[[#This Row],[Column314]])</f>
        <v>100</v>
      </c>
      <c r="AZ164" s="2">
        <f>VLOOKUP(Table5[[#This Row],[Column29]],'Old Version, Power Supplies'!AA$195:AC$212,3,FALSE)</f>
        <v>20</v>
      </c>
      <c r="BA164" s="279">
        <f>ABS(Table5[[#This Row],[Column31223]]/Table5[[#This Row],[Column313]])</f>
        <v>200</v>
      </c>
      <c r="BB164" s="279" t="s">
        <v>120</v>
      </c>
    </row>
    <row r="165" spans="1:54" x14ac:dyDescent="0.25">
      <c r="A165" s="367">
        <v>160</v>
      </c>
      <c r="B165" s="367">
        <v>7</v>
      </c>
      <c r="C165" s="490" t="s">
        <v>121</v>
      </c>
      <c r="D165" s="368" t="s">
        <v>1046</v>
      </c>
      <c r="E165" s="485"/>
      <c r="F165" s="485"/>
      <c r="G165" s="486"/>
      <c r="H165" s="485"/>
      <c r="I165" s="485"/>
      <c r="J165" s="485"/>
      <c r="K165" s="485"/>
      <c r="L165" s="485"/>
      <c r="M165" s="485"/>
      <c r="N165" s="485"/>
      <c r="O165" s="485"/>
      <c r="P165" s="485">
        <v>0.1</v>
      </c>
      <c r="Q165" s="485">
        <v>0.1</v>
      </c>
      <c r="R165" s="487"/>
      <c r="S165" s="485">
        <f>ABS(H165)</f>
        <v>0</v>
      </c>
      <c r="T165" s="485">
        <f>ABS(I165)</f>
        <v>0</v>
      </c>
      <c r="U165" s="485">
        <f>ABS(J165)</f>
        <v>0</v>
      </c>
      <c r="V165" s="485">
        <f>ABS(K165)</f>
        <v>0</v>
      </c>
      <c r="W165" s="485">
        <f>ABS(L165)</f>
        <v>0</v>
      </c>
      <c r="X165" s="485">
        <f>ABS(M165)</f>
        <v>0</v>
      </c>
      <c r="Y165" s="485">
        <f>ABS(N165)</f>
        <v>0</v>
      </c>
      <c r="Z165" s="485">
        <f>ABS(O165)</f>
        <v>0</v>
      </c>
      <c r="AA165" s="485">
        <f>ABS(P165)</f>
        <v>0.1</v>
      </c>
      <c r="AB165" s="485">
        <f>ABS(Q165)</f>
        <v>0.1</v>
      </c>
      <c r="AC165" s="488">
        <f>ABS(R165)</f>
        <v>0</v>
      </c>
      <c r="AD165" s="349" t="s">
        <v>121</v>
      </c>
      <c r="AE165" s="335" t="s">
        <v>111</v>
      </c>
      <c r="AF165" s="348"/>
      <c r="AG165" s="353" t="s">
        <v>107</v>
      </c>
      <c r="AH165" s="476" t="s">
        <v>108</v>
      </c>
      <c r="AI165" s="284">
        <f>Table5[[#This Row],[Column26]]</f>
        <v>0.1</v>
      </c>
      <c r="AJ165" s="284">
        <f>Table5[[#This Row],[Column27]]</f>
        <v>0.1</v>
      </c>
      <c r="AK165" s="282"/>
      <c r="AL165" s="282"/>
      <c r="AM165" s="284">
        <f>Table5[[#This Row],[Column314]]*Table5[[#This Row],[Column313]]</f>
        <v>1.0000000000000002E-2</v>
      </c>
      <c r="AN165" s="344"/>
      <c r="AO165" s="282"/>
      <c r="AP165" s="284"/>
      <c r="AQ165" s="282"/>
      <c r="AR165">
        <v>0.86299999999999999</v>
      </c>
      <c r="AS165">
        <v>1.133</v>
      </c>
      <c r="AT165" s="282">
        <f>Table5[[#This Row],[Column31323]]*Table5[[#This Row],[Column31324]]</f>
        <v>0.97777899999999995</v>
      </c>
      <c r="AU165" s="282" t="e">
        <f>Table5[[#This Row],[Column31325]]/Table5[[#This Row],[Column31332]]/Table5[[#This Row],[Column3134]]</f>
        <v>#DIV/0!</v>
      </c>
      <c r="AV165" s="282"/>
      <c r="AW165" s="350" t="str">
        <f>IF(Table5[[#This Row],[Column15]]&gt;0,"A","B")</f>
        <v>A</v>
      </c>
      <c r="AX165" s="2">
        <f>VLOOKUP(Table5[[#This Row],[Column29]],'Old Version, Power Supplies'!AA$195:AC$212,2,FALSE)</f>
        <v>10</v>
      </c>
      <c r="AY165" s="279">
        <f>ABS(Table5[[#This Row],[Column3123]]/Table5[[#This Row],[Column314]])</f>
        <v>100</v>
      </c>
      <c r="AZ165" s="2">
        <f>VLOOKUP(Table5[[#This Row],[Column29]],'Old Version, Power Supplies'!AA$195:AC$212,3,FALSE)</f>
        <v>20</v>
      </c>
      <c r="BA165" s="279">
        <f>ABS(Table5[[#This Row],[Column31223]]/Table5[[#This Row],[Column313]])</f>
        <v>200</v>
      </c>
      <c r="BB165" s="279" t="s">
        <v>122</v>
      </c>
    </row>
    <row r="166" spans="1:54" x14ac:dyDescent="0.25">
      <c r="A166" s="367">
        <v>161</v>
      </c>
      <c r="B166" s="367">
        <v>8</v>
      </c>
      <c r="C166" s="490" t="s">
        <v>123</v>
      </c>
      <c r="D166" s="368" t="s">
        <v>1046</v>
      </c>
      <c r="E166" s="485"/>
      <c r="F166" s="485"/>
      <c r="G166" s="486"/>
      <c r="H166" s="485"/>
      <c r="I166" s="485"/>
      <c r="J166" s="485"/>
      <c r="K166" s="485"/>
      <c r="L166" s="485"/>
      <c r="M166" s="485"/>
      <c r="N166" s="485"/>
      <c r="O166" s="485"/>
      <c r="P166" s="485">
        <v>0.1</v>
      </c>
      <c r="Q166" s="485">
        <v>0.1</v>
      </c>
      <c r="R166" s="487"/>
      <c r="S166" s="485">
        <f>ABS(H166)</f>
        <v>0</v>
      </c>
      <c r="T166" s="485">
        <f>ABS(I166)</f>
        <v>0</v>
      </c>
      <c r="U166" s="485">
        <f>ABS(J166)</f>
        <v>0</v>
      </c>
      <c r="V166" s="485">
        <f>ABS(K166)</f>
        <v>0</v>
      </c>
      <c r="W166" s="485">
        <f>ABS(L166)</f>
        <v>0</v>
      </c>
      <c r="X166" s="485">
        <f>ABS(M166)</f>
        <v>0</v>
      </c>
      <c r="Y166" s="485">
        <f>ABS(N166)</f>
        <v>0</v>
      </c>
      <c r="Z166" s="485">
        <f>ABS(O166)</f>
        <v>0</v>
      </c>
      <c r="AA166" s="485">
        <f>ABS(P166)</f>
        <v>0.1</v>
      </c>
      <c r="AB166" s="485">
        <f>ABS(Q166)</f>
        <v>0.1</v>
      </c>
      <c r="AC166" s="488">
        <f>ABS(R166)</f>
        <v>0</v>
      </c>
      <c r="AD166" s="349" t="s">
        <v>123</v>
      </c>
      <c r="AE166" s="335" t="s">
        <v>111</v>
      </c>
      <c r="AF166" s="348"/>
      <c r="AG166" s="353" t="s">
        <v>107</v>
      </c>
      <c r="AH166" s="476" t="s">
        <v>108</v>
      </c>
      <c r="AI166" s="284">
        <f>Table5[[#This Row],[Column26]]</f>
        <v>0.1</v>
      </c>
      <c r="AJ166" s="284">
        <f>Table5[[#This Row],[Column27]]</f>
        <v>0.1</v>
      </c>
      <c r="AK166" s="282"/>
      <c r="AL166" s="282"/>
      <c r="AM166" s="284">
        <f>Table5[[#This Row],[Column314]]*Table5[[#This Row],[Column313]]</f>
        <v>1.0000000000000002E-2</v>
      </c>
      <c r="AN166" s="344"/>
      <c r="AO166" s="282"/>
      <c r="AP166" s="284"/>
      <c r="AQ166" s="282"/>
      <c r="AR166">
        <v>0.82099999999999995</v>
      </c>
      <c r="AS166">
        <v>1.073</v>
      </c>
      <c r="AT166" s="282">
        <f>Table5[[#This Row],[Column31323]]*Table5[[#This Row],[Column31324]]</f>
        <v>0.88093299999999997</v>
      </c>
      <c r="AU166" s="282" t="e">
        <f>Table5[[#This Row],[Column31325]]/Table5[[#This Row],[Column31332]]/Table5[[#This Row],[Column3134]]</f>
        <v>#DIV/0!</v>
      </c>
      <c r="AV166" s="282"/>
      <c r="AW166" s="350" t="str">
        <f>IF(Table5[[#This Row],[Column15]]&gt;0,"A","B")</f>
        <v>A</v>
      </c>
      <c r="AX166" s="2">
        <f>VLOOKUP(Table5[[#This Row],[Column29]],'Old Version, Power Supplies'!AA$195:AC$212,2,FALSE)</f>
        <v>10</v>
      </c>
      <c r="AY166" s="279">
        <f>ABS(Table5[[#This Row],[Column3123]]/Table5[[#This Row],[Column314]])</f>
        <v>100</v>
      </c>
      <c r="AZ166" s="2">
        <f>VLOOKUP(Table5[[#This Row],[Column29]],'Old Version, Power Supplies'!AA$195:AC$212,3,FALSE)</f>
        <v>20</v>
      </c>
      <c r="BA166" s="279">
        <f>ABS(Table5[[#This Row],[Column31223]]/Table5[[#This Row],[Column313]])</f>
        <v>200</v>
      </c>
      <c r="BB166" s="279" t="s">
        <v>124</v>
      </c>
    </row>
    <row r="167" spans="1:54" x14ac:dyDescent="0.25">
      <c r="A167" s="367">
        <v>162</v>
      </c>
      <c r="B167" s="484">
        <v>9</v>
      </c>
      <c r="C167" s="490" t="s">
        <v>125</v>
      </c>
      <c r="D167" s="368" t="s">
        <v>1046</v>
      </c>
      <c r="E167" s="485"/>
      <c r="F167" s="485"/>
      <c r="G167" s="486"/>
      <c r="H167" s="485"/>
      <c r="I167" s="485"/>
      <c r="J167" s="485"/>
      <c r="K167" s="485"/>
      <c r="L167" s="485"/>
      <c r="M167" s="485"/>
      <c r="N167" s="485"/>
      <c r="O167" s="485"/>
      <c r="P167" s="485">
        <v>0.1</v>
      </c>
      <c r="Q167" s="485">
        <v>0.1</v>
      </c>
      <c r="R167" s="487"/>
      <c r="S167" s="485">
        <f>ABS(H167)</f>
        <v>0</v>
      </c>
      <c r="T167" s="485">
        <f>ABS(I167)</f>
        <v>0</v>
      </c>
      <c r="U167" s="485">
        <f>ABS(J167)</f>
        <v>0</v>
      </c>
      <c r="V167" s="485">
        <f>ABS(K167)</f>
        <v>0</v>
      </c>
      <c r="W167" s="485">
        <f>ABS(L167)</f>
        <v>0</v>
      </c>
      <c r="X167" s="485">
        <f>ABS(M167)</f>
        <v>0</v>
      </c>
      <c r="Y167" s="485">
        <f>ABS(N167)</f>
        <v>0</v>
      </c>
      <c r="Z167" s="485">
        <f>ABS(O167)</f>
        <v>0</v>
      </c>
      <c r="AA167" s="485">
        <f>ABS(P167)</f>
        <v>0.1</v>
      </c>
      <c r="AB167" s="485">
        <f>ABS(Q167)</f>
        <v>0.1</v>
      </c>
      <c r="AC167" s="488">
        <f>ABS(R167)</f>
        <v>0</v>
      </c>
      <c r="AD167" s="349" t="s">
        <v>125</v>
      </c>
      <c r="AE167" s="335" t="s">
        <v>111</v>
      </c>
      <c r="AF167" s="348"/>
      <c r="AG167" s="353" t="s">
        <v>107</v>
      </c>
      <c r="AH167" s="476" t="s">
        <v>108</v>
      </c>
      <c r="AI167" s="284">
        <f>Table5[[#This Row],[Column26]]</f>
        <v>0.1</v>
      </c>
      <c r="AJ167" s="284">
        <f>Table5[[#This Row],[Column27]]</f>
        <v>0.1</v>
      </c>
      <c r="AK167" s="282"/>
      <c r="AL167" s="282"/>
      <c r="AM167" s="284">
        <f>Table5[[#This Row],[Column314]]*Table5[[#This Row],[Column313]]</f>
        <v>1.0000000000000002E-2</v>
      </c>
      <c r="AN167" s="344"/>
      <c r="AO167" s="282"/>
      <c r="AP167" s="284"/>
      <c r="AQ167" s="282"/>
      <c r="AR167">
        <v>0.82499999999999996</v>
      </c>
      <c r="AS167">
        <v>1.0669999999999999</v>
      </c>
      <c r="AT167" s="282">
        <f>Table5[[#This Row],[Column31323]]*Table5[[#This Row],[Column31324]]</f>
        <v>0.88027499999999992</v>
      </c>
      <c r="AU167" s="282" t="e">
        <f>Table5[[#This Row],[Column31325]]/Table5[[#This Row],[Column31332]]/Table5[[#This Row],[Column3134]]</f>
        <v>#DIV/0!</v>
      </c>
      <c r="AV167" s="282"/>
      <c r="AW167" s="350" t="str">
        <f>IF(Table5[[#This Row],[Column15]]&gt;0,"A","B")</f>
        <v>A</v>
      </c>
      <c r="AX167" s="2">
        <f>VLOOKUP(Table5[[#This Row],[Column29]],'Old Version, Power Supplies'!AA$195:AC$212,2,FALSE)</f>
        <v>10</v>
      </c>
      <c r="AY167" s="279">
        <f>ABS(Table5[[#This Row],[Column3123]]/Table5[[#This Row],[Column314]])</f>
        <v>100</v>
      </c>
      <c r="AZ167" s="2">
        <f>VLOOKUP(Table5[[#This Row],[Column29]],'Old Version, Power Supplies'!AA$195:AC$212,3,FALSE)</f>
        <v>20</v>
      </c>
      <c r="BA167" s="279">
        <f>ABS(Table5[[#This Row],[Column31223]]/Table5[[#This Row],[Column313]])</f>
        <v>200</v>
      </c>
      <c r="BB167" s="279" t="s">
        <v>126</v>
      </c>
    </row>
    <row r="168" spans="1:54" x14ac:dyDescent="0.25">
      <c r="A168" s="367">
        <v>163</v>
      </c>
      <c r="B168" s="367">
        <v>10</v>
      </c>
      <c r="C168" s="490" t="s">
        <v>127</v>
      </c>
      <c r="D168" s="368" t="s">
        <v>1046</v>
      </c>
      <c r="E168" s="485"/>
      <c r="F168" s="485"/>
      <c r="G168" s="486"/>
      <c r="H168" s="485"/>
      <c r="I168" s="485"/>
      <c r="J168" s="485"/>
      <c r="K168" s="485"/>
      <c r="L168" s="485"/>
      <c r="M168" s="485"/>
      <c r="N168" s="485"/>
      <c r="O168" s="485"/>
      <c r="P168" s="485">
        <v>0.1</v>
      </c>
      <c r="Q168" s="485">
        <v>0.1</v>
      </c>
      <c r="R168" s="487"/>
      <c r="S168" s="485">
        <f>ABS(H168)</f>
        <v>0</v>
      </c>
      <c r="T168" s="485">
        <f>ABS(I168)</f>
        <v>0</v>
      </c>
      <c r="U168" s="485">
        <f>ABS(J168)</f>
        <v>0</v>
      </c>
      <c r="V168" s="485">
        <f>ABS(K168)</f>
        <v>0</v>
      </c>
      <c r="W168" s="485">
        <f>ABS(L168)</f>
        <v>0</v>
      </c>
      <c r="X168" s="485">
        <f>ABS(M168)</f>
        <v>0</v>
      </c>
      <c r="Y168" s="485">
        <f>ABS(N168)</f>
        <v>0</v>
      </c>
      <c r="Z168" s="485">
        <f>ABS(O168)</f>
        <v>0</v>
      </c>
      <c r="AA168" s="485">
        <f>ABS(P168)</f>
        <v>0.1</v>
      </c>
      <c r="AB168" s="485">
        <f>ABS(Q168)</f>
        <v>0.1</v>
      </c>
      <c r="AC168" s="488">
        <f>ABS(R168)</f>
        <v>0</v>
      </c>
      <c r="AD168" s="349" t="s">
        <v>127</v>
      </c>
      <c r="AE168" s="335" t="s">
        <v>128</v>
      </c>
      <c r="AF168" s="335" t="s">
        <v>129</v>
      </c>
      <c r="AG168" s="345" t="s">
        <v>130</v>
      </c>
      <c r="AH168" s="478" t="s">
        <v>131</v>
      </c>
      <c r="AI168" s="284">
        <f>Table5[[#This Row],[Column26]]</f>
        <v>0.1</v>
      </c>
      <c r="AJ168" s="284">
        <f>Table5[[#This Row],[Column27]]</f>
        <v>0.1</v>
      </c>
      <c r="AK168" s="282"/>
      <c r="AL168" s="282"/>
      <c r="AM168" s="284">
        <f>Table5[[#This Row],[Column314]]*Table5[[#This Row],[Column313]]</f>
        <v>1.0000000000000002E-2</v>
      </c>
      <c r="AN168" s="344"/>
      <c r="AO168" s="282"/>
      <c r="AP168" s="284"/>
      <c r="AQ168" s="282"/>
      <c r="AR168">
        <v>0</v>
      </c>
      <c r="AS168">
        <v>1.6E-2</v>
      </c>
      <c r="AT168" s="282">
        <f>Table5[[#This Row],[Column31323]]*Table5[[#This Row],[Column31324]]</f>
        <v>0</v>
      </c>
      <c r="AU168" s="282" t="e">
        <f>Table5[[#This Row],[Column31325]]/Table5[[#This Row],[Column31332]]/Table5[[#This Row],[Column3134]]</f>
        <v>#DIV/0!</v>
      </c>
      <c r="AV168" s="282"/>
      <c r="AW168" s="350" t="str">
        <f>IF(Table5[[#This Row],[Column15]]&gt;0,"A","B")</f>
        <v>A</v>
      </c>
      <c r="AX168" s="2">
        <f>VLOOKUP(Table5[[#This Row],[Column29]],'Old Version, Power Supplies'!AA$195:AC$212,2,FALSE)</f>
        <v>8</v>
      </c>
      <c r="AY168" s="279">
        <f>ABS(Table5[[#This Row],[Column3123]]/Table5[[#This Row],[Column314]])</f>
        <v>80</v>
      </c>
      <c r="AZ168" s="2">
        <f>VLOOKUP(Table5[[#This Row],[Column29]],'Old Version, Power Supplies'!AA$195:AC$212,3,FALSE)</f>
        <v>3</v>
      </c>
      <c r="BA168" s="279">
        <f>ABS(Table5[[#This Row],[Column31223]]/Table5[[#This Row],[Column313]])</f>
        <v>30</v>
      </c>
      <c r="BB168" s="279" t="s">
        <v>132</v>
      </c>
    </row>
    <row r="169" spans="1:54" x14ac:dyDescent="0.25">
      <c r="A169" s="367">
        <v>164</v>
      </c>
      <c r="B169" s="367">
        <v>11</v>
      </c>
      <c r="C169" s="490" t="s">
        <v>133</v>
      </c>
      <c r="D169" s="368" t="s">
        <v>1046</v>
      </c>
      <c r="E169" s="485"/>
      <c r="F169" s="485"/>
      <c r="G169" s="486"/>
      <c r="H169" s="485"/>
      <c r="I169" s="485"/>
      <c r="J169" s="485"/>
      <c r="K169" s="485"/>
      <c r="L169" s="485"/>
      <c r="M169" s="485"/>
      <c r="N169" s="485"/>
      <c r="O169" s="485"/>
      <c r="P169" s="485">
        <v>0.1</v>
      </c>
      <c r="Q169" s="485">
        <v>0.1</v>
      </c>
      <c r="R169" s="487"/>
      <c r="S169" s="485">
        <f>ABS(H169)</f>
        <v>0</v>
      </c>
      <c r="T169" s="485">
        <f>ABS(I169)</f>
        <v>0</v>
      </c>
      <c r="U169" s="485">
        <f>ABS(J169)</f>
        <v>0</v>
      </c>
      <c r="V169" s="485">
        <f>ABS(K169)</f>
        <v>0</v>
      </c>
      <c r="W169" s="485">
        <f>ABS(L169)</f>
        <v>0</v>
      </c>
      <c r="X169" s="485">
        <f>ABS(M169)</f>
        <v>0</v>
      </c>
      <c r="Y169" s="485">
        <f>ABS(N169)</f>
        <v>0</v>
      </c>
      <c r="Z169" s="485">
        <f>ABS(O169)</f>
        <v>0</v>
      </c>
      <c r="AA169" s="485">
        <f>ABS(P169)</f>
        <v>0.1</v>
      </c>
      <c r="AB169" s="485">
        <f>ABS(Q169)</f>
        <v>0.1</v>
      </c>
      <c r="AC169" s="488">
        <f>ABS(R169)</f>
        <v>0</v>
      </c>
      <c r="AD169" s="349" t="s">
        <v>133</v>
      </c>
      <c r="AE169" s="335" t="s">
        <v>128</v>
      </c>
      <c r="AF169" s="335" t="s">
        <v>134</v>
      </c>
      <c r="AG169" s="345" t="s">
        <v>130</v>
      </c>
      <c r="AH169" s="478" t="s">
        <v>131</v>
      </c>
      <c r="AI169" s="284">
        <v>0.01</v>
      </c>
      <c r="AJ169" s="284">
        <v>0.01</v>
      </c>
      <c r="AK169" s="282"/>
      <c r="AL169" s="282"/>
      <c r="AM169" s="344">
        <f>Table5[[#This Row],[Column314]]*Table5[[#This Row],[Column313]]</f>
        <v>1E-4</v>
      </c>
      <c r="AN169" s="344"/>
      <c r="AO169" s="282"/>
      <c r="AP169" s="284"/>
      <c r="AQ169" s="282"/>
      <c r="AR169" s="102">
        <v>-0.253</v>
      </c>
      <c r="AS169" s="102">
        <v>-5.5609999999999999</v>
      </c>
      <c r="AT169" s="282">
        <f>Table5[[#This Row],[Column31323]]*Table5[[#This Row],[Column31324]]</f>
        <v>1.406933</v>
      </c>
      <c r="AU169" s="282" t="e">
        <f>Table5[[#This Row],[Column31325]]/Table5[[#This Row],[Column31332]]/Table5[[#This Row],[Column3134]]</f>
        <v>#DIV/0!</v>
      </c>
      <c r="AV169" s="282"/>
      <c r="AW169" s="350" t="str">
        <f>IF(Table5[[#This Row],[Column15]]&gt;0,"A","B")</f>
        <v>A</v>
      </c>
      <c r="AX169" s="2">
        <f>VLOOKUP(Table5[[#This Row],[Column29]],'Old Version, Power Supplies'!AA$195:AC$212,2,FALSE)</f>
        <v>8</v>
      </c>
      <c r="AY169" s="279">
        <f>ABS(Table5[[#This Row],[Column3123]]/Table5[[#This Row],[Column314]])</f>
        <v>800</v>
      </c>
      <c r="AZ169" s="2">
        <f>VLOOKUP(Table5[[#This Row],[Column29]],'Old Version, Power Supplies'!AA$195:AC$212,3,FALSE)</f>
        <v>3</v>
      </c>
      <c r="BA169" s="279">
        <f>ABS(Table5[[#This Row],[Column31223]]/Table5[[#This Row],[Column313]])</f>
        <v>300</v>
      </c>
      <c r="BB169" s="279" t="s">
        <v>135</v>
      </c>
    </row>
    <row r="170" spans="1:54" x14ac:dyDescent="0.25">
      <c r="A170" s="367">
        <v>165</v>
      </c>
      <c r="B170" s="484">
        <v>12</v>
      </c>
      <c r="C170" s="490" t="s">
        <v>136</v>
      </c>
      <c r="D170" s="368" t="s">
        <v>1046</v>
      </c>
      <c r="E170" s="485"/>
      <c r="F170" s="485"/>
      <c r="G170" s="486"/>
      <c r="H170" s="485"/>
      <c r="I170" s="485"/>
      <c r="J170" s="485"/>
      <c r="K170" s="485"/>
      <c r="L170" s="485"/>
      <c r="M170" s="485"/>
      <c r="N170" s="485"/>
      <c r="O170" s="485"/>
      <c r="P170" s="485">
        <v>0.1</v>
      </c>
      <c r="Q170" s="485">
        <v>0.1</v>
      </c>
      <c r="R170" s="487"/>
      <c r="S170" s="485">
        <f>ABS(H170)</f>
        <v>0</v>
      </c>
      <c r="T170" s="485">
        <f>ABS(I170)</f>
        <v>0</v>
      </c>
      <c r="U170" s="485">
        <f>ABS(J170)</f>
        <v>0</v>
      </c>
      <c r="V170" s="485">
        <f>ABS(K170)</f>
        <v>0</v>
      </c>
      <c r="W170" s="485">
        <f>ABS(L170)</f>
        <v>0</v>
      </c>
      <c r="X170" s="485">
        <f>ABS(M170)</f>
        <v>0</v>
      </c>
      <c r="Y170" s="485">
        <f>ABS(N170)</f>
        <v>0</v>
      </c>
      <c r="Z170" s="485">
        <f>ABS(O170)</f>
        <v>0</v>
      </c>
      <c r="AA170" s="485">
        <f>ABS(P170)</f>
        <v>0.1</v>
      </c>
      <c r="AB170" s="485">
        <f>ABS(Q170)</f>
        <v>0.1</v>
      </c>
      <c r="AC170" s="488">
        <f>ABS(R170)</f>
        <v>0</v>
      </c>
      <c r="AD170" s="349" t="s">
        <v>136</v>
      </c>
      <c r="AE170" s="335" t="s">
        <v>128</v>
      </c>
      <c r="AF170" s="335" t="s">
        <v>137</v>
      </c>
      <c r="AG170" s="345" t="s">
        <v>130</v>
      </c>
      <c r="AH170" s="478" t="s">
        <v>131</v>
      </c>
      <c r="AI170" s="284">
        <f>Table5[[#This Row],[Column26]]</f>
        <v>0.1</v>
      </c>
      <c r="AJ170" s="284">
        <f>Table5[[#This Row],[Column27]]</f>
        <v>0.1</v>
      </c>
      <c r="AK170" s="282"/>
      <c r="AL170" s="282"/>
      <c r="AM170" s="284">
        <f>Table5[[#This Row],[Column314]]*Table5[[#This Row],[Column313]]</f>
        <v>1.0000000000000002E-2</v>
      </c>
      <c r="AN170" s="344"/>
      <c r="AO170" s="282"/>
      <c r="AP170" s="284"/>
      <c r="AQ170" s="282"/>
      <c r="AR170">
        <v>0</v>
      </c>
      <c r="AS170">
        <v>1.2999999999999999E-2</v>
      </c>
      <c r="AT170" s="282">
        <f>Table5[[#This Row],[Column31323]]*Table5[[#This Row],[Column31324]]</f>
        <v>0</v>
      </c>
      <c r="AU170" s="282" t="e">
        <f>Table5[[#This Row],[Column31325]]/Table5[[#This Row],[Column31332]]/Table5[[#This Row],[Column3134]]</f>
        <v>#DIV/0!</v>
      </c>
      <c r="AV170" s="282"/>
      <c r="AW170" s="350" t="str">
        <f>IF(Table5[[#This Row],[Column15]]&gt;0,"A","B")</f>
        <v>A</v>
      </c>
      <c r="AX170" s="2">
        <f>VLOOKUP(Table5[[#This Row],[Column29]],'Old Version, Power Supplies'!AA$195:AC$212,2,FALSE)</f>
        <v>8</v>
      </c>
      <c r="AY170" s="279">
        <f>ABS(Table5[[#This Row],[Column3123]]/Table5[[#This Row],[Column314]])</f>
        <v>80</v>
      </c>
      <c r="AZ170" s="2">
        <f>VLOOKUP(Table5[[#This Row],[Column29]],'Old Version, Power Supplies'!AA$195:AC$212,3,FALSE)</f>
        <v>3</v>
      </c>
      <c r="BA170" s="279">
        <f>ABS(Table5[[#This Row],[Column31223]]/Table5[[#This Row],[Column313]])</f>
        <v>30</v>
      </c>
      <c r="BB170" s="279" t="s">
        <v>138</v>
      </c>
    </row>
    <row r="171" spans="1:54" x14ac:dyDescent="0.25">
      <c r="A171" s="367">
        <v>166</v>
      </c>
      <c r="B171" s="367">
        <v>13</v>
      </c>
      <c r="C171" s="490" t="s">
        <v>139</v>
      </c>
      <c r="D171" s="368" t="s">
        <v>1046</v>
      </c>
      <c r="E171" s="485"/>
      <c r="F171" s="485"/>
      <c r="G171" s="486"/>
      <c r="H171" s="485"/>
      <c r="I171" s="485"/>
      <c r="J171" s="485"/>
      <c r="K171" s="485"/>
      <c r="L171" s="485"/>
      <c r="M171" s="485"/>
      <c r="N171" s="485"/>
      <c r="O171" s="485"/>
      <c r="P171" s="485">
        <v>0.1</v>
      </c>
      <c r="Q171" s="485">
        <v>0.1</v>
      </c>
      <c r="R171" s="487"/>
      <c r="S171" s="485">
        <f>ABS(H171)</f>
        <v>0</v>
      </c>
      <c r="T171" s="485">
        <f>ABS(I171)</f>
        <v>0</v>
      </c>
      <c r="U171" s="485">
        <f>ABS(J171)</f>
        <v>0</v>
      </c>
      <c r="V171" s="485">
        <f>ABS(K171)</f>
        <v>0</v>
      </c>
      <c r="W171" s="485">
        <f>ABS(L171)</f>
        <v>0</v>
      </c>
      <c r="X171" s="485">
        <f>ABS(M171)</f>
        <v>0</v>
      </c>
      <c r="Y171" s="485">
        <f>ABS(N171)</f>
        <v>0</v>
      </c>
      <c r="Z171" s="485">
        <f>ABS(O171)</f>
        <v>0</v>
      </c>
      <c r="AA171" s="485">
        <f>ABS(P171)</f>
        <v>0.1</v>
      </c>
      <c r="AB171" s="485">
        <f>ABS(Q171)</f>
        <v>0.1</v>
      </c>
      <c r="AC171" s="488">
        <f>ABS(R171)</f>
        <v>0</v>
      </c>
      <c r="AD171" s="349" t="s">
        <v>139</v>
      </c>
      <c r="AE171" s="335" t="s">
        <v>128</v>
      </c>
      <c r="AF171" s="335" t="s">
        <v>140</v>
      </c>
      <c r="AG171" s="345" t="s">
        <v>130</v>
      </c>
      <c r="AH171" s="478" t="s">
        <v>131</v>
      </c>
      <c r="AI171" s="284">
        <v>0.01</v>
      </c>
      <c r="AJ171" s="284">
        <v>0.01</v>
      </c>
      <c r="AK171" s="282"/>
      <c r="AL171" s="282"/>
      <c r="AM171" s="344">
        <f>Table5[[#This Row],[Column314]]*Table5[[#This Row],[Column313]]</f>
        <v>1E-4</v>
      </c>
      <c r="AN171" s="344"/>
      <c r="AO171" s="282"/>
      <c r="AP171" s="284"/>
      <c r="AQ171" s="282"/>
      <c r="AR171" s="102">
        <v>0.16</v>
      </c>
      <c r="AS171" s="102">
        <v>3.5590000000000002</v>
      </c>
      <c r="AT171" s="282">
        <f>Table5[[#This Row],[Column31323]]*Table5[[#This Row],[Column31324]]</f>
        <v>0.56944000000000006</v>
      </c>
      <c r="AU171" s="282" t="e">
        <f>Table5[[#This Row],[Column31325]]/Table5[[#This Row],[Column31332]]/Table5[[#This Row],[Column3134]]</f>
        <v>#DIV/0!</v>
      </c>
      <c r="AV171" s="282"/>
      <c r="AW171" s="350" t="str">
        <f>IF(Table5[[#This Row],[Column15]]&gt;0,"A","B")</f>
        <v>A</v>
      </c>
      <c r="AX171" s="2">
        <f>VLOOKUP(Table5[[#This Row],[Column29]],'Old Version, Power Supplies'!AA$195:AC$212,2,FALSE)</f>
        <v>8</v>
      </c>
      <c r="AY171" s="279">
        <f>ABS(Table5[[#This Row],[Column3123]]/Table5[[#This Row],[Column314]])</f>
        <v>800</v>
      </c>
      <c r="AZ171" s="2">
        <f>VLOOKUP(Table5[[#This Row],[Column29]],'Old Version, Power Supplies'!AA$195:AC$212,3,FALSE)</f>
        <v>3</v>
      </c>
      <c r="BA171" s="279">
        <f>ABS(Table5[[#This Row],[Column31223]]/Table5[[#This Row],[Column313]])</f>
        <v>300</v>
      </c>
      <c r="BB171" s="279" t="s">
        <v>141</v>
      </c>
    </row>
    <row r="172" spans="1:54" x14ac:dyDescent="0.25">
      <c r="A172" s="367">
        <v>167</v>
      </c>
      <c r="B172" s="367">
        <v>14</v>
      </c>
      <c r="C172" s="490" t="s">
        <v>142</v>
      </c>
      <c r="D172" s="368" t="s">
        <v>1046</v>
      </c>
      <c r="E172" s="485"/>
      <c r="F172" s="485"/>
      <c r="G172" s="486"/>
      <c r="H172" s="485"/>
      <c r="I172" s="485"/>
      <c r="J172" s="485"/>
      <c r="K172" s="485"/>
      <c r="L172" s="485"/>
      <c r="M172" s="485"/>
      <c r="N172" s="485"/>
      <c r="O172" s="485"/>
      <c r="P172" s="485">
        <v>0.1</v>
      </c>
      <c r="Q172" s="485">
        <v>0.1</v>
      </c>
      <c r="R172" s="487"/>
      <c r="S172" s="485">
        <f>ABS(H172)</f>
        <v>0</v>
      </c>
      <c r="T172" s="485">
        <f>ABS(I172)</f>
        <v>0</v>
      </c>
      <c r="U172" s="485">
        <f>ABS(J172)</f>
        <v>0</v>
      </c>
      <c r="V172" s="485">
        <f>ABS(K172)</f>
        <v>0</v>
      </c>
      <c r="W172" s="485">
        <f>ABS(L172)</f>
        <v>0</v>
      </c>
      <c r="X172" s="485">
        <f>ABS(M172)</f>
        <v>0</v>
      </c>
      <c r="Y172" s="485">
        <f>ABS(N172)</f>
        <v>0</v>
      </c>
      <c r="Z172" s="485">
        <f>ABS(O172)</f>
        <v>0</v>
      </c>
      <c r="AA172" s="485">
        <f>ABS(P172)</f>
        <v>0.1</v>
      </c>
      <c r="AB172" s="485">
        <f>ABS(Q172)</f>
        <v>0.1</v>
      </c>
      <c r="AC172" s="488">
        <f>ABS(R172)</f>
        <v>0</v>
      </c>
      <c r="AD172" s="349" t="s">
        <v>142</v>
      </c>
      <c r="AE172" s="335" t="s">
        <v>128</v>
      </c>
      <c r="AF172" s="335" t="s">
        <v>143</v>
      </c>
      <c r="AG172" s="345" t="s">
        <v>130</v>
      </c>
      <c r="AH172" s="478" t="s">
        <v>131</v>
      </c>
      <c r="AI172" s="284">
        <f>Table5[[#This Row],[Column26]]</f>
        <v>0.1</v>
      </c>
      <c r="AJ172" s="284">
        <f>Table5[[#This Row],[Column27]]</f>
        <v>0.1</v>
      </c>
      <c r="AK172" s="282"/>
      <c r="AL172" s="282"/>
      <c r="AM172" s="284">
        <f>Table5[[#This Row],[Column314]]*Table5[[#This Row],[Column313]]</f>
        <v>1.0000000000000002E-2</v>
      </c>
      <c r="AN172" s="344"/>
      <c r="AO172" s="282"/>
      <c r="AP172" s="284"/>
      <c r="AQ172" s="282"/>
      <c r="AR172">
        <v>0</v>
      </c>
      <c r="AS172">
        <v>1.7000000000000001E-2</v>
      </c>
      <c r="AT172" s="282">
        <f>Table5[[#This Row],[Column31323]]*Table5[[#This Row],[Column31324]]</f>
        <v>0</v>
      </c>
      <c r="AU172" s="282" t="e">
        <f>Table5[[#This Row],[Column31325]]/Table5[[#This Row],[Column31332]]/Table5[[#This Row],[Column3134]]</f>
        <v>#DIV/0!</v>
      </c>
      <c r="AV172" s="282"/>
      <c r="AW172" s="350" t="str">
        <f>IF(Table5[[#This Row],[Column15]]&gt;0,"A","B")</f>
        <v>A</v>
      </c>
      <c r="AX172" s="2">
        <f>VLOOKUP(Table5[[#This Row],[Column29]],'Old Version, Power Supplies'!AA$195:AC$212,2,FALSE)</f>
        <v>8</v>
      </c>
      <c r="AY172" s="279">
        <f>ABS(Table5[[#This Row],[Column3123]]/Table5[[#This Row],[Column314]])</f>
        <v>80</v>
      </c>
      <c r="AZ172" s="2">
        <f>VLOOKUP(Table5[[#This Row],[Column29]],'Old Version, Power Supplies'!AA$195:AC$212,3,FALSE)</f>
        <v>3</v>
      </c>
      <c r="BA172" s="279">
        <f>ABS(Table5[[#This Row],[Column31223]]/Table5[[#This Row],[Column313]])</f>
        <v>30</v>
      </c>
      <c r="BB172" s="279" t="s">
        <v>144</v>
      </c>
    </row>
    <row r="173" spans="1:54" x14ac:dyDescent="0.25">
      <c r="A173" s="367">
        <v>168</v>
      </c>
      <c r="B173" s="484">
        <v>15</v>
      </c>
      <c r="C173" s="490" t="s">
        <v>145</v>
      </c>
      <c r="D173" s="368" t="s">
        <v>1046</v>
      </c>
      <c r="E173" s="485"/>
      <c r="F173" s="485"/>
      <c r="G173" s="486"/>
      <c r="H173" s="485"/>
      <c r="I173" s="485"/>
      <c r="J173" s="485"/>
      <c r="K173" s="485"/>
      <c r="L173" s="485"/>
      <c r="M173" s="485"/>
      <c r="N173" s="485"/>
      <c r="O173" s="485"/>
      <c r="P173" s="485">
        <v>0.1</v>
      </c>
      <c r="Q173" s="485">
        <v>0.1</v>
      </c>
      <c r="R173" s="487"/>
      <c r="S173" s="485">
        <f>ABS(H173)</f>
        <v>0</v>
      </c>
      <c r="T173" s="485">
        <f>ABS(I173)</f>
        <v>0</v>
      </c>
      <c r="U173" s="485">
        <f>ABS(J173)</f>
        <v>0</v>
      </c>
      <c r="V173" s="485">
        <f>ABS(K173)</f>
        <v>0</v>
      </c>
      <c r="W173" s="485">
        <f>ABS(L173)</f>
        <v>0</v>
      </c>
      <c r="X173" s="485">
        <f>ABS(M173)</f>
        <v>0</v>
      </c>
      <c r="Y173" s="485">
        <f>ABS(N173)</f>
        <v>0</v>
      </c>
      <c r="Z173" s="485">
        <f>ABS(O173)</f>
        <v>0</v>
      </c>
      <c r="AA173" s="485">
        <f>ABS(P173)</f>
        <v>0.1</v>
      </c>
      <c r="AB173" s="485">
        <f>ABS(Q173)</f>
        <v>0.1</v>
      </c>
      <c r="AC173" s="488">
        <f>ABS(R173)</f>
        <v>0</v>
      </c>
      <c r="AD173" s="490" t="s">
        <v>145</v>
      </c>
      <c r="AE173" s="335" t="s">
        <v>128</v>
      </c>
      <c r="AF173" s="335" t="s">
        <v>146</v>
      </c>
      <c r="AG173" s="345" t="s">
        <v>147</v>
      </c>
      <c r="AH173" s="478" t="s">
        <v>131</v>
      </c>
      <c r="AI173" s="284">
        <f>Table5[[#This Row],[Column26]]</f>
        <v>0.1</v>
      </c>
      <c r="AJ173" s="284">
        <f>Table5[[#This Row],[Column27]]</f>
        <v>0.1</v>
      </c>
      <c r="AK173" s="282"/>
      <c r="AL173" s="282"/>
      <c r="AM173" s="284">
        <f>Table5[[#This Row],[Column314]]*Table5[[#This Row],[Column313]]</f>
        <v>1.0000000000000002E-2</v>
      </c>
      <c r="AN173" s="344"/>
      <c r="AO173" s="282"/>
      <c r="AP173" s="284"/>
      <c r="AQ173" s="282"/>
      <c r="AR173">
        <v>0</v>
      </c>
      <c r="AS173">
        <v>8.9999999999999993E-3</v>
      </c>
      <c r="AT173" s="282">
        <f>Table5[[#This Row],[Column31323]]*Table5[[#This Row],[Column31324]]</f>
        <v>0</v>
      </c>
      <c r="AU173" s="282" t="e">
        <f>Table5[[#This Row],[Column31325]]/Table5[[#This Row],[Column31332]]/Table5[[#This Row],[Column3134]]</f>
        <v>#DIV/0!</v>
      </c>
      <c r="AV173" s="282"/>
      <c r="AW173" s="350" t="str">
        <f>IF(Table5[[#This Row],[Column15]]&gt;0,"A","B")</f>
        <v>A</v>
      </c>
      <c r="AX173" s="2">
        <f>VLOOKUP(Table5[[#This Row],[Column29]],'Old Version, Power Supplies'!AA$195:AC$212,2,FALSE)</f>
        <v>8</v>
      </c>
      <c r="AY173" s="279">
        <f>ABS(Table5[[#This Row],[Column3123]]/Table5[[#This Row],[Column314]])</f>
        <v>80</v>
      </c>
      <c r="AZ173" s="2">
        <f>VLOOKUP(Table5[[#This Row],[Column29]],'Old Version, Power Supplies'!AA$195:AC$212,3,FALSE)</f>
        <v>3</v>
      </c>
      <c r="BA173" s="279">
        <f>ABS(Table5[[#This Row],[Column31223]]/Table5[[#This Row],[Column313]])</f>
        <v>30</v>
      </c>
      <c r="BB173" s="279" t="s">
        <v>148</v>
      </c>
    </row>
    <row r="174" spans="1:54" x14ac:dyDescent="0.25">
      <c r="A174" s="367">
        <v>169</v>
      </c>
      <c r="B174" s="367">
        <v>16</v>
      </c>
      <c r="C174" s="490" t="s">
        <v>149</v>
      </c>
      <c r="D174" s="376" t="s">
        <v>1046</v>
      </c>
      <c r="E174" s="485"/>
      <c r="F174" s="485"/>
      <c r="G174" s="486"/>
      <c r="H174" s="485"/>
      <c r="I174" s="485"/>
      <c r="J174" s="485"/>
      <c r="K174" s="485"/>
      <c r="L174" s="485"/>
      <c r="M174" s="485"/>
      <c r="N174" s="485"/>
      <c r="O174" s="485"/>
      <c r="P174" s="485">
        <v>0.1</v>
      </c>
      <c r="Q174" s="485">
        <v>0.1</v>
      </c>
      <c r="R174" s="487"/>
      <c r="S174" s="485">
        <f>ABS(H174)</f>
        <v>0</v>
      </c>
      <c r="T174" s="485">
        <f>ABS(I174)</f>
        <v>0</v>
      </c>
      <c r="U174" s="485">
        <f>ABS(J174)</f>
        <v>0</v>
      </c>
      <c r="V174" s="485">
        <f>ABS(K174)</f>
        <v>0</v>
      </c>
      <c r="W174" s="485">
        <f>ABS(L174)</f>
        <v>0</v>
      </c>
      <c r="X174" s="485">
        <f>ABS(M174)</f>
        <v>0</v>
      </c>
      <c r="Y174" s="485">
        <f>ABS(N174)</f>
        <v>0</v>
      </c>
      <c r="Z174" s="485">
        <f>ABS(O174)</f>
        <v>0</v>
      </c>
      <c r="AA174" s="485">
        <f>ABS(P174)</f>
        <v>0.1</v>
      </c>
      <c r="AB174" s="485">
        <f>ABS(Q174)</f>
        <v>0.1</v>
      </c>
      <c r="AC174" s="488">
        <f>ABS(R174)</f>
        <v>0</v>
      </c>
      <c r="AD174" s="490" t="s">
        <v>149</v>
      </c>
      <c r="AE174" s="335" t="s">
        <v>128</v>
      </c>
      <c r="AF174" s="335" t="s">
        <v>150</v>
      </c>
      <c r="AG174" s="345" t="s">
        <v>147</v>
      </c>
      <c r="AH174" s="478" t="s">
        <v>131</v>
      </c>
      <c r="AI174" s="284">
        <v>0.01</v>
      </c>
      <c r="AJ174" s="284">
        <v>0.01</v>
      </c>
      <c r="AK174" s="282"/>
      <c r="AL174" s="282"/>
      <c r="AM174" s="344">
        <f>Table5[[#This Row],[Column314]]*Table5[[#This Row],[Column313]]</f>
        <v>1E-4</v>
      </c>
      <c r="AN174" s="344"/>
      <c r="AO174" s="282"/>
      <c r="AP174" s="284"/>
      <c r="AQ174" s="282"/>
      <c r="AR174" s="102">
        <v>-0.32</v>
      </c>
      <c r="AS174" s="102">
        <v>-7.4329999999999998</v>
      </c>
      <c r="AT174" s="282">
        <f>Table5[[#This Row],[Column31323]]*Table5[[#This Row],[Column31324]]</f>
        <v>2.3785599999999998</v>
      </c>
      <c r="AU174" s="282" t="e">
        <f>Table5[[#This Row],[Column31325]]/Table5[[#This Row],[Column31332]]/Table5[[#This Row],[Column3134]]</f>
        <v>#DIV/0!</v>
      </c>
      <c r="AV174" s="282"/>
      <c r="AW174" s="350" t="str">
        <f>IF(Table5[[#This Row],[Column15]]&gt;0,"A","B")</f>
        <v>A</v>
      </c>
      <c r="AX174" s="2">
        <f>VLOOKUP(Table5[[#This Row],[Column29]],'Old Version, Power Supplies'!AA$195:AC$212,2,FALSE)</f>
        <v>8</v>
      </c>
      <c r="AY174" s="279">
        <f>ABS(Table5[[#This Row],[Column3123]]/Table5[[#This Row],[Column314]])</f>
        <v>800</v>
      </c>
      <c r="AZ174" s="2">
        <f>VLOOKUP(Table5[[#This Row],[Column29]],'Old Version, Power Supplies'!AA$195:AC$212,3,FALSE)</f>
        <v>3</v>
      </c>
      <c r="BA174" s="279">
        <f>ABS(Table5[[#This Row],[Column31223]]/Table5[[#This Row],[Column313]])</f>
        <v>300</v>
      </c>
      <c r="BB174" s="279" t="s">
        <v>151</v>
      </c>
    </row>
    <row r="175" spans="1:54" x14ac:dyDescent="0.25">
      <c r="A175" s="367">
        <v>170</v>
      </c>
      <c r="B175" s="367">
        <v>17</v>
      </c>
      <c r="C175" s="490" t="s">
        <v>152</v>
      </c>
      <c r="D175" s="376" t="s">
        <v>3</v>
      </c>
      <c r="E175" s="485"/>
      <c r="F175" s="485"/>
      <c r="G175" s="486"/>
      <c r="H175" s="485"/>
      <c r="I175" s="485"/>
      <c r="J175" s="485"/>
      <c r="K175" s="485"/>
      <c r="L175" s="485"/>
      <c r="M175" s="485"/>
      <c r="N175" s="485"/>
      <c r="O175" s="485"/>
      <c r="P175" s="485">
        <v>0.1</v>
      </c>
      <c r="Q175" s="485">
        <v>0.1</v>
      </c>
      <c r="R175" s="487"/>
      <c r="S175" s="485">
        <f>ABS(H175)</f>
        <v>0</v>
      </c>
      <c r="T175" s="485">
        <f>ABS(I175)</f>
        <v>0</v>
      </c>
      <c r="U175" s="485">
        <f>ABS(J175)</f>
        <v>0</v>
      </c>
      <c r="V175" s="485">
        <f>ABS(K175)</f>
        <v>0</v>
      </c>
      <c r="W175" s="485">
        <f>ABS(L175)</f>
        <v>0</v>
      </c>
      <c r="X175" s="485">
        <f>ABS(M175)</f>
        <v>0</v>
      </c>
      <c r="Y175" s="485">
        <f>ABS(N175)</f>
        <v>0</v>
      </c>
      <c r="Z175" s="485">
        <f>ABS(O175)</f>
        <v>0</v>
      </c>
      <c r="AA175" s="485">
        <f>ABS(P175)</f>
        <v>0.1</v>
      </c>
      <c r="AB175" s="485">
        <f>ABS(Q175)</f>
        <v>0.1</v>
      </c>
      <c r="AC175" s="488">
        <f>ABS(R175)</f>
        <v>0</v>
      </c>
      <c r="AD175" s="490" t="s">
        <v>152</v>
      </c>
      <c r="AE175" s="335" t="s">
        <v>153</v>
      </c>
      <c r="AF175" s="335"/>
      <c r="AG175" s="349" t="s">
        <v>154</v>
      </c>
      <c r="AH175" s="478" t="s">
        <v>155</v>
      </c>
      <c r="AI175" s="284">
        <f>Table5[[#This Row],[Column26]]</f>
        <v>0.1</v>
      </c>
      <c r="AJ175" s="284">
        <f>Table5[[#This Row],[Column27]]</f>
        <v>0.1</v>
      </c>
      <c r="AK175" s="282"/>
      <c r="AL175" s="282"/>
      <c r="AM175" s="284">
        <f>Table5[[#This Row],[Column314]]*Table5[[#This Row],[Column313]]</f>
        <v>1.0000000000000002E-2</v>
      </c>
      <c r="AN175" s="344"/>
      <c r="AO175" s="282"/>
      <c r="AP175" s="284"/>
      <c r="AQ175" s="282"/>
      <c r="AR175" s="282"/>
      <c r="AS175" s="282"/>
      <c r="AT175" s="282">
        <f>Table5[[#This Row],[Column31323]]*Table5[[#This Row],[Column31324]]</f>
        <v>0</v>
      </c>
      <c r="AU175" s="282" t="e">
        <f>Table5[[#This Row],[Column31325]]/Table5[[#This Row],[Column31332]]/Table5[[#This Row],[Column3134]]</f>
        <v>#DIV/0!</v>
      </c>
      <c r="AV175" s="282"/>
      <c r="AW175" s="350" t="str">
        <f>IF(Table5[[#This Row],[Column15]]&gt;0,"A","B")</f>
        <v>A</v>
      </c>
      <c r="AX175" s="2">
        <f>VLOOKUP(Table5[[#This Row],[Column29]],'Old Version, Power Supplies'!AA$195:AC$212,2,FALSE)</f>
        <v>8</v>
      </c>
      <c r="AY175" s="279">
        <f>ABS(Table5[[#This Row],[Column3123]]/Table5[[#This Row],[Column314]])</f>
        <v>80</v>
      </c>
      <c r="AZ175" s="2">
        <f>VLOOKUP(Table5[[#This Row],[Column29]],'Old Version, Power Supplies'!AA$195:AC$212,3,FALSE)</f>
        <v>90</v>
      </c>
      <c r="BA175" s="279">
        <f>ABS(Table5[[#This Row],[Column31223]]/Table5[[#This Row],[Column313]])</f>
        <v>900</v>
      </c>
      <c r="BB175" s="351" t="s">
        <v>156</v>
      </c>
    </row>
    <row r="176" spans="1:54" x14ac:dyDescent="0.25">
      <c r="A176" s="367">
        <v>171</v>
      </c>
      <c r="B176" s="484">
        <v>18</v>
      </c>
      <c r="C176" s="490" t="s">
        <v>157</v>
      </c>
      <c r="D176" s="376" t="s">
        <v>3</v>
      </c>
      <c r="E176" s="485"/>
      <c r="F176" s="485"/>
      <c r="G176" s="486"/>
      <c r="H176" s="485"/>
      <c r="I176" s="485"/>
      <c r="J176" s="485"/>
      <c r="K176" s="485"/>
      <c r="L176" s="485"/>
      <c r="M176" s="485"/>
      <c r="N176" s="485"/>
      <c r="O176" s="485"/>
      <c r="P176" s="485">
        <v>0.1</v>
      </c>
      <c r="Q176" s="485">
        <v>0.1</v>
      </c>
      <c r="R176" s="487"/>
      <c r="S176" s="485">
        <f>ABS(H176)</f>
        <v>0</v>
      </c>
      <c r="T176" s="485">
        <f>ABS(I176)</f>
        <v>0</v>
      </c>
      <c r="U176" s="485">
        <f>ABS(J176)</f>
        <v>0</v>
      </c>
      <c r="V176" s="485">
        <f>ABS(K176)</f>
        <v>0</v>
      </c>
      <c r="W176" s="485">
        <f>ABS(L176)</f>
        <v>0</v>
      </c>
      <c r="X176" s="485">
        <f>ABS(M176)</f>
        <v>0</v>
      </c>
      <c r="Y176" s="485">
        <f>ABS(N176)</f>
        <v>0</v>
      </c>
      <c r="Z176" s="485">
        <f>ABS(O176)</f>
        <v>0</v>
      </c>
      <c r="AA176" s="485">
        <f>ABS(P176)</f>
        <v>0.1</v>
      </c>
      <c r="AB176" s="485">
        <f>ABS(Q176)</f>
        <v>0.1</v>
      </c>
      <c r="AC176" s="488">
        <f>ABS(R176)</f>
        <v>0</v>
      </c>
      <c r="AD176" s="490" t="s">
        <v>157</v>
      </c>
      <c r="AE176" s="335" t="s">
        <v>153</v>
      </c>
      <c r="AF176" s="335"/>
      <c r="AG176" s="349" t="s">
        <v>154</v>
      </c>
      <c r="AH176" s="478" t="s">
        <v>155</v>
      </c>
      <c r="AI176" s="284">
        <f>Table5[[#This Row],[Column26]]</f>
        <v>0.1</v>
      </c>
      <c r="AJ176" s="284">
        <f>Table5[[#This Row],[Column27]]</f>
        <v>0.1</v>
      </c>
      <c r="AK176" s="282"/>
      <c r="AL176" s="282"/>
      <c r="AM176" s="284">
        <f>Table5[[#This Row],[Column314]]*Table5[[#This Row],[Column313]]</f>
        <v>1.0000000000000002E-2</v>
      </c>
      <c r="AN176" s="344"/>
      <c r="AO176" s="282"/>
      <c r="AP176" s="284"/>
      <c r="AQ176" s="282"/>
      <c r="AR176" s="282"/>
      <c r="AS176" s="282"/>
      <c r="AT176" s="282">
        <f>Table5[[#This Row],[Column31323]]*Table5[[#This Row],[Column31324]]</f>
        <v>0</v>
      </c>
      <c r="AU176" s="282" t="e">
        <f>Table5[[#This Row],[Column31325]]/Table5[[#This Row],[Column31332]]/Table5[[#This Row],[Column3134]]</f>
        <v>#DIV/0!</v>
      </c>
      <c r="AV176" s="282"/>
      <c r="AW176" s="350" t="str">
        <f>IF(Table5[[#This Row],[Column15]]&gt;0,"A","B")</f>
        <v>A</v>
      </c>
      <c r="AX176" s="2">
        <f>VLOOKUP(Table5[[#This Row],[Column29]],'Old Version, Power Supplies'!AA$195:AC$212,2,FALSE)</f>
        <v>8</v>
      </c>
      <c r="AY176" s="279">
        <f>ABS(Table5[[#This Row],[Column3123]]/Table5[[#This Row],[Column314]])</f>
        <v>80</v>
      </c>
      <c r="AZ176" s="2">
        <f>VLOOKUP(Table5[[#This Row],[Column29]],'Old Version, Power Supplies'!AA$195:AC$212,3,FALSE)</f>
        <v>90</v>
      </c>
      <c r="BA176" s="279">
        <f>ABS(Table5[[#This Row],[Column31223]]/Table5[[#This Row],[Column313]])</f>
        <v>900</v>
      </c>
      <c r="BB176" s="351" t="s">
        <v>158</v>
      </c>
    </row>
    <row r="177" spans="1:54" x14ac:dyDescent="0.25">
      <c r="A177" s="367">
        <v>172</v>
      </c>
      <c r="B177" s="367">
        <v>19</v>
      </c>
      <c r="C177" s="490" t="s">
        <v>159</v>
      </c>
      <c r="D177" s="376" t="s">
        <v>830</v>
      </c>
      <c r="E177" s="485"/>
      <c r="F177" s="485"/>
      <c r="G177" s="486"/>
      <c r="H177" s="485"/>
      <c r="I177" s="485"/>
      <c r="J177" s="485"/>
      <c r="K177" s="485"/>
      <c r="L177" s="485"/>
      <c r="M177" s="485"/>
      <c r="N177" s="485"/>
      <c r="O177" s="485"/>
      <c r="P177" s="485">
        <v>0.1</v>
      </c>
      <c r="Q177" s="485">
        <v>0.1</v>
      </c>
      <c r="R177" s="487"/>
      <c r="S177" s="485">
        <f>ABS(H177)</f>
        <v>0</v>
      </c>
      <c r="T177" s="485">
        <f>ABS(I177)</f>
        <v>0</v>
      </c>
      <c r="U177" s="485">
        <f>ABS(J177)</f>
        <v>0</v>
      </c>
      <c r="V177" s="485">
        <f>ABS(K177)</f>
        <v>0</v>
      </c>
      <c r="W177" s="485">
        <f>ABS(L177)</f>
        <v>0</v>
      </c>
      <c r="X177" s="485">
        <f>ABS(M177)</f>
        <v>0</v>
      </c>
      <c r="Y177" s="485">
        <f>ABS(N177)</f>
        <v>0</v>
      </c>
      <c r="Z177" s="485">
        <f>ABS(O177)</f>
        <v>0</v>
      </c>
      <c r="AA177" s="485">
        <f>ABS(P177)</f>
        <v>0.1</v>
      </c>
      <c r="AB177" s="485">
        <f>ABS(Q177)</f>
        <v>0.1</v>
      </c>
      <c r="AC177" s="488">
        <f>ABS(R177)</f>
        <v>0</v>
      </c>
      <c r="AD177" s="490" t="s">
        <v>159</v>
      </c>
      <c r="AE177" s="335" t="s">
        <v>153</v>
      </c>
      <c r="AF177" s="335"/>
      <c r="AG177" s="349" t="s">
        <v>154</v>
      </c>
      <c r="AH177" s="478" t="s">
        <v>155</v>
      </c>
      <c r="AI177" s="284">
        <f>Table5[[#This Row],[Column26]]</f>
        <v>0.1</v>
      </c>
      <c r="AJ177" s="284">
        <f>Table5[[#This Row],[Column27]]</f>
        <v>0.1</v>
      </c>
      <c r="AK177" s="282"/>
      <c r="AL177" s="282"/>
      <c r="AM177" s="284">
        <f>Table5[[#This Row],[Column314]]*Table5[[#This Row],[Column313]]</f>
        <v>1.0000000000000002E-2</v>
      </c>
      <c r="AN177" s="344"/>
      <c r="AO177" s="282"/>
      <c r="AP177" s="284"/>
      <c r="AQ177" s="282"/>
      <c r="AR177" s="282"/>
      <c r="AS177" s="282"/>
      <c r="AT177" s="282">
        <f>Table5[[#This Row],[Column31323]]*Table5[[#This Row],[Column31324]]</f>
        <v>0</v>
      </c>
      <c r="AU177" s="282" t="e">
        <f>Table5[[#This Row],[Column31325]]/Table5[[#This Row],[Column31332]]/Table5[[#This Row],[Column3134]]</f>
        <v>#DIV/0!</v>
      </c>
      <c r="AV177" s="282"/>
      <c r="AW177" s="350" t="str">
        <f>IF(Table5[[#This Row],[Column15]]&gt;0,"A","B")</f>
        <v>A</v>
      </c>
      <c r="AX177" s="2">
        <f>VLOOKUP(Table5[[#This Row],[Column29]],'Old Version, Power Supplies'!AA$195:AC$212,2,FALSE)</f>
        <v>8</v>
      </c>
      <c r="AY177" s="279">
        <f>ABS(Table5[[#This Row],[Column3123]]/Table5[[#This Row],[Column314]])</f>
        <v>80</v>
      </c>
      <c r="AZ177" s="2">
        <f>VLOOKUP(Table5[[#This Row],[Column29]],'Old Version, Power Supplies'!AA$195:AC$212,3,FALSE)</f>
        <v>90</v>
      </c>
      <c r="BA177" s="279">
        <f>ABS(Table5[[#This Row],[Column31223]]/Table5[[#This Row],[Column313]])</f>
        <v>900</v>
      </c>
      <c r="BB177" s="351" t="s">
        <v>160</v>
      </c>
    </row>
    <row r="178" spans="1:54" x14ac:dyDescent="0.25">
      <c r="A178" s="367">
        <v>173</v>
      </c>
      <c r="B178" s="367">
        <v>20</v>
      </c>
      <c r="C178" s="490" t="s">
        <v>161</v>
      </c>
      <c r="D178" s="368" t="s">
        <v>1047</v>
      </c>
      <c r="E178" s="485"/>
      <c r="F178" s="485"/>
      <c r="G178" s="486"/>
      <c r="H178" s="485"/>
      <c r="I178" s="485"/>
      <c r="J178" s="485"/>
      <c r="K178" s="485"/>
      <c r="L178" s="485"/>
      <c r="M178" s="485"/>
      <c r="N178" s="485"/>
      <c r="O178" s="485"/>
      <c r="P178" s="485">
        <v>0.1</v>
      </c>
      <c r="Q178" s="485">
        <v>0.1</v>
      </c>
      <c r="R178" s="487"/>
      <c r="S178" s="485">
        <f>ABS(H178)</f>
        <v>0</v>
      </c>
      <c r="T178" s="485">
        <f>ABS(I178)</f>
        <v>0</v>
      </c>
      <c r="U178" s="485">
        <f>ABS(J178)</f>
        <v>0</v>
      </c>
      <c r="V178" s="485">
        <f>ABS(K178)</f>
        <v>0</v>
      </c>
      <c r="W178" s="485">
        <f>ABS(L178)</f>
        <v>0</v>
      </c>
      <c r="X178" s="485">
        <f>ABS(M178)</f>
        <v>0</v>
      </c>
      <c r="Y178" s="485">
        <f>ABS(N178)</f>
        <v>0</v>
      </c>
      <c r="Z178" s="485">
        <f>ABS(O178)</f>
        <v>0</v>
      </c>
      <c r="AA178" s="485">
        <f>ABS(P178)</f>
        <v>0.1</v>
      </c>
      <c r="AB178" s="485">
        <f>ABS(Q178)</f>
        <v>0.1</v>
      </c>
      <c r="AC178" s="488">
        <f>ABS(R178)</f>
        <v>0</v>
      </c>
      <c r="AD178" s="349" t="s">
        <v>161</v>
      </c>
      <c r="AE178" s="347" t="s">
        <v>162</v>
      </c>
      <c r="AF178" s="347"/>
      <c r="AG178" s="480" t="s">
        <v>163</v>
      </c>
      <c r="AH178" s="478" t="s">
        <v>164</v>
      </c>
      <c r="AI178" s="363"/>
      <c r="AJ178" s="363"/>
      <c r="AK178" s="364"/>
      <c r="AL178" s="364"/>
      <c r="AM178" s="363"/>
      <c r="AN178" s="365"/>
      <c r="AO178" s="364"/>
      <c r="AP178" s="363"/>
      <c r="AQ178" s="364"/>
      <c r="AR178" s="364"/>
      <c r="AS178" s="364"/>
      <c r="AT178" s="364">
        <f>Table5[[#This Row],[Column31323]]*Table5[[#This Row],[Column31324]]</f>
        <v>0</v>
      </c>
      <c r="AU178" s="364" t="e">
        <f>Table5[[#This Row],[Column31325]]/Table5[[#This Row],[Column31332]]/Table5[[#This Row],[Column3134]]</f>
        <v>#DIV/0!</v>
      </c>
      <c r="AV178" s="364"/>
      <c r="AW178" s="366"/>
      <c r="AX178" s="301">
        <v>20</v>
      </c>
      <c r="AY178" s="279" t="e">
        <f>ABS(Table5[[#This Row],[Column3123]]/Table5[[#This Row],[Column314]])</f>
        <v>#DIV/0!</v>
      </c>
      <c r="AZ178" s="301">
        <v>76</v>
      </c>
      <c r="BA178" s="279" t="e">
        <f>ABS(Table5[[#This Row],[Column31223]]/Table5[[#This Row],[Column313]])</f>
        <v>#DIV/0!</v>
      </c>
      <c r="BB178" s="351" t="s">
        <v>165</v>
      </c>
    </row>
    <row r="179" spans="1:54" x14ac:dyDescent="0.25">
      <c r="A179" s="367">
        <v>174</v>
      </c>
      <c r="B179" s="367">
        <v>97</v>
      </c>
      <c r="C179" s="368"/>
      <c r="D179" s="368"/>
      <c r="E179" s="368"/>
      <c r="F179" s="368"/>
      <c r="G179" s="369"/>
      <c r="H179" s="368"/>
      <c r="I179" s="368"/>
      <c r="J179" s="368"/>
      <c r="K179" s="368"/>
      <c r="L179" s="368"/>
      <c r="M179" s="368"/>
      <c r="N179" s="368"/>
      <c r="O179" s="368"/>
      <c r="P179" s="368"/>
      <c r="Q179" s="368"/>
      <c r="R179" s="370"/>
      <c r="S179" s="368">
        <f>ABS(H179)</f>
        <v>0</v>
      </c>
      <c r="T179" s="368">
        <f>ABS(I179)</f>
        <v>0</v>
      </c>
      <c r="U179" s="368">
        <f>ABS(J179)</f>
        <v>0</v>
      </c>
      <c r="V179" s="368">
        <f>ABS(K179)</f>
        <v>0</v>
      </c>
      <c r="W179" s="368">
        <f>ABS(L179)</f>
        <v>0</v>
      </c>
      <c r="X179" s="368">
        <f>ABS(M179)</f>
        <v>0</v>
      </c>
      <c r="Y179" s="368">
        <f>ABS(N179)</f>
        <v>0</v>
      </c>
      <c r="Z179" s="368">
        <f>ABS(O179)</f>
        <v>0</v>
      </c>
      <c r="AA179" s="368"/>
      <c r="AB179" s="368"/>
      <c r="AC179" s="371"/>
      <c r="AD179" s="345" t="s">
        <v>388</v>
      </c>
      <c r="AE179" s="347"/>
      <c r="AF179" s="347"/>
      <c r="AG179" s="349" t="s">
        <v>213</v>
      </c>
      <c r="AH179" s="17" t="s">
        <v>214</v>
      </c>
      <c r="AI179" s="284"/>
      <c r="AJ179" s="284"/>
      <c r="AK179" s="282"/>
      <c r="AL179" s="282"/>
      <c r="AM179" s="284"/>
      <c r="AN179" s="344"/>
      <c r="AO179" s="282"/>
      <c r="AP179" s="284"/>
      <c r="AQ179" s="282"/>
      <c r="AR179" s="282"/>
      <c r="AS179" s="282"/>
      <c r="AT179" s="282">
        <f>Table5[[#This Row],[Column31323]]*Table5[[#This Row],[Column31324]]</f>
        <v>0</v>
      </c>
      <c r="AU179" s="282" t="e">
        <f>Table5[[#This Row],[Column31325]]/Table5[[#This Row],[Column31332]]/Table5[[#This Row],[Column3134]]</f>
        <v>#DIV/0!</v>
      </c>
      <c r="AV179" s="282"/>
      <c r="AW179" s="350"/>
      <c r="AX179" s="2"/>
      <c r="AY179" s="279"/>
      <c r="AZ179" s="2"/>
      <c r="BA179" s="279"/>
      <c r="BB179" s="279" t="s">
        <v>389</v>
      </c>
    </row>
    <row r="180" spans="1:54" x14ac:dyDescent="0.25">
      <c r="A180" s="367">
        <v>175</v>
      </c>
      <c r="B180" s="367">
        <v>98</v>
      </c>
      <c r="C180" s="368"/>
      <c r="D180" s="368"/>
      <c r="E180" s="368"/>
      <c r="F180" s="368"/>
      <c r="G180" s="369"/>
      <c r="H180" s="368"/>
      <c r="I180" s="368"/>
      <c r="J180" s="368"/>
      <c r="K180" s="368"/>
      <c r="L180" s="368"/>
      <c r="M180" s="368"/>
      <c r="N180" s="368"/>
      <c r="O180" s="368"/>
      <c r="P180" s="368"/>
      <c r="Q180" s="368"/>
      <c r="R180" s="370"/>
      <c r="S180" s="368">
        <f>ABS(H180)</f>
        <v>0</v>
      </c>
      <c r="T180" s="368">
        <f>ABS(I180)</f>
        <v>0</v>
      </c>
      <c r="U180" s="368">
        <f>ABS(J180)</f>
        <v>0</v>
      </c>
      <c r="V180" s="368">
        <f>ABS(K180)</f>
        <v>0</v>
      </c>
      <c r="W180" s="368">
        <f>ABS(L180)</f>
        <v>0</v>
      </c>
      <c r="X180" s="368">
        <f>ABS(M180)</f>
        <v>0</v>
      </c>
      <c r="Y180" s="368">
        <f>ABS(N180)</f>
        <v>0</v>
      </c>
      <c r="Z180" s="368">
        <f>ABS(O180)</f>
        <v>0</v>
      </c>
      <c r="AA180" s="368"/>
      <c r="AB180" s="368"/>
      <c r="AC180" s="371"/>
      <c r="AD180" s="345" t="s">
        <v>390</v>
      </c>
      <c r="AE180" s="347"/>
      <c r="AF180" s="347"/>
      <c r="AG180" s="349" t="s">
        <v>225</v>
      </c>
      <c r="AH180" s="17" t="s">
        <v>226</v>
      </c>
      <c r="AI180" s="284"/>
      <c r="AJ180" s="284"/>
      <c r="AK180" s="282"/>
      <c r="AL180" s="282"/>
      <c r="AM180" s="284"/>
      <c r="AN180" s="344"/>
      <c r="AO180" s="282"/>
      <c r="AP180" s="284"/>
      <c r="AQ180" s="282"/>
      <c r="AR180" s="282"/>
      <c r="AS180" s="282"/>
      <c r="AT180" s="282">
        <f>Table5[[#This Row],[Column31323]]*Table5[[#This Row],[Column31324]]</f>
        <v>0</v>
      </c>
      <c r="AU180" s="282" t="e">
        <f>Table5[[#This Row],[Column31325]]/Table5[[#This Row],[Column31332]]/Table5[[#This Row],[Column3134]]</f>
        <v>#DIV/0!</v>
      </c>
      <c r="AV180" s="282"/>
      <c r="AW180" s="350"/>
      <c r="AX180" s="2"/>
      <c r="AY180" s="279"/>
      <c r="AZ180" s="2"/>
      <c r="BA180" s="279"/>
      <c r="BB180" s="279" t="s">
        <v>391</v>
      </c>
    </row>
    <row r="181" spans="1:54" x14ac:dyDescent="0.25">
      <c r="A181" s="367">
        <v>176</v>
      </c>
      <c r="B181" s="484">
        <v>99</v>
      </c>
      <c r="C181" s="368"/>
      <c r="D181" s="368"/>
      <c r="E181" s="368"/>
      <c r="F181" s="368"/>
      <c r="G181" s="369"/>
      <c r="H181" s="368"/>
      <c r="I181" s="368"/>
      <c r="J181" s="368"/>
      <c r="K181" s="368"/>
      <c r="L181" s="368"/>
      <c r="M181" s="368"/>
      <c r="N181" s="368"/>
      <c r="O181" s="368"/>
      <c r="P181" s="368"/>
      <c r="Q181" s="368"/>
      <c r="R181" s="370"/>
      <c r="S181" s="368">
        <f>ABS(H181)</f>
        <v>0</v>
      </c>
      <c r="T181" s="368">
        <f>ABS(I181)</f>
        <v>0</v>
      </c>
      <c r="U181" s="368">
        <f>ABS(J181)</f>
        <v>0</v>
      </c>
      <c r="V181" s="368">
        <f>ABS(K181)</f>
        <v>0</v>
      </c>
      <c r="W181" s="368">
        <f>ABS(L181)</f>
        <v>0</v>
      </c>
      <c r="X181" s="368">
        <f>ABS(M181)</f>
        <v>0</v>
      </c>
      <c r="Y181" s="368">
        <f>ABS(N181)</f>
        <v>0</v>
      </c>
      <c r="Z181" s="368">
        <f>ABS(O181)</f>
        <v>0</v>
      </c>
      <c r="AA181" s="368"/>
      <c r="AB181" s="368"/>
      <c r="AC181" s="371"/>
      <c r="AD181" s="345" t="s">
        <v>392</v>
      </c>
      <c r="AE181" s="347"/>
      <c r="AF181" s="347"/>
      <c r="AG181" s="349" t="s">
        <v>190</v>
      </c>
      <c r="AH181" s="345" t="s">
        <v>222</v>
      </c>
      <c r="AI181" s="284"/>
      <c r="AJ181" s="284"/>
      <c r="AK181" s="282"/>
      <c r="AL181" s="282"/>
      <c r="AM181" s="284"/>
      <c r="AN181" s="344"/>
      <c r="AO181" s="282"/>
      <c r="AP181" s="284"/>
      <c r="AQ181" s="282"/>
      <c r="AR181" s="282"/>
      <c r="AS181" s="282"/>
      <c r="AT181" s="282">
        <f>Table5[[#This Row],[Column31323]]*Table5[[#This Row],[Column31324]]</f>
        <v>0</v>
      </c>
      <c r="AU181" s="282" t="e">
        <f>Table5[[#This Row],[Column31325]]/Table5[[#This Row],[Column31332]]/Table5[[#This Row],[Column3134]]</f>
        <v>#DIV/0!</v>
      </c>
      <c r="AV181" s="282"/>
      <c r="AW181" s="350"/>
      <c r="AX181" s="2"/>
      <c r="AY181" s="279"/>
      <c r="AZ181" s="2"/>
      <c r="BA181" s="279"/>
      <c r="BB181" s="279" t="s">
        <v>393</v>
      </c>
    </row>
    <row r="182" spans="1:54" x14ac:dyDescent="0.25">
      <c r="A182" s="367">
        <v>177</v>
      </c>
      <c r="B182" s="367">
        <v>100</v>
      </c>
      <c r="C182" s="368"/>
      <c r="D182" s="368"/>
      <c r="E182" s="368"/>
      <c r="F182" s="368"/>
      <c r="G182" s="369"/>
      <c r="H182" s="368"/>
      <c r="I182" s="368"/>
      <c r="J182" s="368"/>
      <c r="K182" s="368"/>
      <c r="L182" s="368"/>
      <c r="M182" s="368"/>
      <c r="N182" s="368"/>
      <c r="O182" s="368"/>
      <c r="P182" s="368"/>
      <c r="Q182" s="368"/>
      <c r="R182" s="370"/>
      <c r="S182" s="368">
        <f>ABS(H182)</f>
        <v>0</v>
      </c>
      <c r="T182" s="368">
        <f>ABS(I182)</f>
        <v>0</v>
      </c>
      <c r="U182" s="368">
        <f>ABS(J182)</f>
        <v>0</v>
      </c>
      <c r="V182" s="368">
        <f>ABS(K182)</f>
        <v>0</v>
      </c>
      <c r="W182" s="368">
        <f>ABS(L182)</f>
        <v>0</v>
      </c>
      <c r="X182" s="368">
        <f>ABS(M182)</f>
        <v>0</v>
      </c>
      <c r="Y182" s="368">
        <f>ABS(N182)</f>
        <v>0</v>
      </c>
      <c r="Z182" s="368">
        <f>ABS(O182)</f>
        <v>0</v>
      </c>
      <c r="AA182" s="368"/>
      <c r="AB182" s="368"/>
      <c r="AC182" s="371"/>
      <c r="AD182" s="345" t="s">
        <v>394</v>
      </c>
      <c r="AE182" s="347"/>
      <c r="AF182" s="347"/>
      <c r="AG182" s="349" t="s">
        <v>107</v>
      </c>
      <c r="AH182" s="345" t="s">
        <v>108</v>
      </c>
      <c r="AI182" s="284"/>
      <c r="AJ182" s="284"/>
      <c r="AK182" s="282"/>
      <c r="AL182" s="282"/>
      <c r="AM182" s="284"/>
      <c r="AN182" s="344"/>
      <c r="AO182" s="282"/>
      <c r="AP182" s="284"/>
      <c r="AQ182" s="282"/>
      <c r="AR182" s="282"/>
      <c r="AS182" s="282"/>
      <c r="AT182" s="282">
        <f>Table5[[#This Row],[Column31323]]*Table5[[#This Row],[Column31324]]</f>
        <v>0</v>
      </c>
      <c r="AU182" s="282" t="e">
        <f>Table5[[#This Row],[Column31325]]/Table5[[#This Row],[Column31332]]/Table5[[#This Row],[Column3134]]</f>
        <v>#DIV/0!</v>
      </c>
      <c r="AV182" s="282"/>
      <c r="AW182" s="350"/>
      <c r="AX182" s="2"/>
      <c r="AY182" s="279"/>
      <c r="AZ182" s="2"/>
      <c r="BA182" s="279"/>
      <c r="BB182" s="279" t="s">
        <v>395</v>
      </c>
    </row>
    <row r="183" spans="1:54" x14ac:dyDescent="0.25">
      <c r="A183" s="367">
        <v>178</v>
      </c>
      <c r="B183" s="367">
        <v>101</v>
      </c>
      <c r="C183" s="368"/>
      <c r="D183" s="368"/>
      <c r="E183" s="368"/>
      <c r="F183" s="368"/>
      <c r="G183" s="369"/>
      <c r="H183" s="368"/>
      <c r="I183" s="368"/>
      <c r="J183" s="368"/>
      <c r="K183" s="368"/>
      <c r="L183" s="368"/>
      <c r="M183" s="368"/>
      <c r="N183" s="368"/>
      <c r="O183" s="368"/>
      <c r="P183" s="368"/>
      <c r="Q183" s="368"/>
      <c r="R183" s="370"/>
      <c r="S183" s="368">
        <f>ABS(H183)</f>
        <v>0</v>
      </c>
      <c r="T183" s="368">
        <f>ABS(I183)</f>
        <v>0</v>
      </c>
      <c r="U183" s="368">
        <f>ABS(J183)</f>
        <v>0</v>
      </c>
      <c r="V183" s="368">
        <f>ABS(K183)</f>
        <v>0</v>
      </c>
      <c r="W183" s="368">
        <f>ABS(L183)</f>
        <v>0</v>
      </c>
      <c r="X183" s="368">
        <f>ABS(M183)</f>
        <v>0</v>
      </c>
      <c r="Y183" s="368">
        <f>ABS(N183)</f>
        <v>0</v>
      </c>
      <c r="Z183" s="368">
        <f>ABS(O183)</f>
        <v>0</v>
      </c>
      <c r="AA183" s="368"/>
      <c r="AB183" s="368"/>
      <c r="AC183" s="371"/>
      <c r="AD183" s="345" t="s">
        <v>396</v>
      </c>
      <c r="AE183" s="347"/>
      <c r="AF183" s="347"/>
      <c r="AG183" s="349" t="s">
        <v>284</v>
      </c>
      <c r="AH183" s="17" t="s">
        <v>226</v>
      </c>
      <c r="AI183" s="284"/>
      <c r="AJ183" s="284"/>
      <c r="AK183" s="282"/>
      <c r="AL183" s="282"/>
      <c r="AM183" s="284"/>
      <c r="AN183" s="344"/>
      <c r="AO183" s="282"/>
      <c r="AP183" s="284"/>
      <c r="AQ183" s="282"/>
      <c r="AR183" s="282"/>
      <c r="AS183" s="282"/>
      <c r="AT183" s="282">
        <f>Table5[[#This Row],[Column31323]]*Table5[[#This Row],[Column31324]]</f>
        <v>0</v>
      </c>
      <c r="AU183" s="282" t="e">
        <f>Table5[[#This Row],[Column31325]]/Table5[[#This Row],[Column31332]]/Table5[[#This Row],[Column3134]]</f>
        <v>#DIV/0!</v>
      </c>
      <c r="AV183" s="282"/>
      <c r="AW183" s="350"/>
      <c r="AX183" s="2"/>
      <c r="AY183" s="279"/>
      <c r="AZ183" s="2"/>
      <c r="BA183" s="279"/>
      <c r="BB183" s="279" t="s">
        <v>397</v>
      </c>
    </row>
    <row r="184" spans="1:54" x14ac:dyDescent="0.25">
      <c r="A184" s="367">
        <v>179</v>
      </c>
      <c r="B184" s="484">
        <v>102</v>
      </c>
      <c r="C184" s="368"/>
      <c r="D184" s="368"/>
      <c r="E184" s="368"/>
      <c r="F184" s="368"/>
      <c r="G184" s="369"/>
      <c r="H184" s="368"/>
      <c r="I184" s="368"/>
      <c r="J184" s="368"/>
      <c r="K184" s="368"/>
      <c r="L184" s="368"/>
      <c r="M184" s="368"/>
      <c r="N184" s="368"/>
      <c r="O184" s="368"/>
      <c r="P184" s="368"/>
      <c r="Q184" s="368"/>
      <c r="R184" s="370"/>
      <c r="S184" s="368">
        <f>ABS(H184)</f>
        <v>0</v>
      </c>
      <c r="T184" s="368">
        <f>ABS(I184)</f>
        <v>0</v>
      </c>
      <c r="U184" s="368">
        <f>ABS(J184)</f>
        <v>0</v>
      </c>
      <c r="V184" s="368">
        <f>ABS(K184)</f>
        <v>0</v>
      </c>
      <c r="W184" s="368">
        <f>ABS(L184)</f>
        <v>0</v>
      </c>
      <c r="X184" s="368">
        <f>ABS(M184)</f>
        <v>0</v>
      </c>
      <c r="Y184" s="368">
        <f>ABS(N184)</f>
        <v>0</v>
      </c>
      <c r="Z184" s="368">
        <f>ABS(O184)</f>
        <v>0</v>
      </c>
      <c r="AA184" s="368"/>
      <c r="AB184" s="368"/>
      <c r="AC184" s="371"/>
      <c r="AD184" s="349" t="s">
        <v>398</v>
      </c>
      <c r="AE184" s="347"/>
      <c r="AF184" s="347"/>
      <c r="AG184" s="349" t="s">
        <v>154</v>
      </c>
      <c r="AH184" s="345" t="s">
        <v>155</v>
      </c>
      <c r="AI184" s="284"/>
      <c r="AJ184" s="284"/>
      <c r="AK184" s="282"/>
      <c r="AL184" s="282"/>
      <c r="AM184" s="284"/>
      <c r="AN184" s="344"/>
      <c r="AO184" s="282"/>
      <c r="AP184" s="284"/>
      <c r="AQ184" s="282"/>
      <c r="AR184" s="282"/>
      <c r="AS184" s="282"/>
      <c r="AT184" s="282">
        <f>Table5[[#This Row],[Column31323]]*Table5[[#This Row],[Column31324]]</f>
        <v>0</v>
      </c>
      <c r="AU184" s="282" t="e">
        <f>Table5[[#This Row],[Column31325]]/Table5[[#This Row],[Column31332]]/Table5[[#This Row],[Column3134]]</f>
        <v>#DIV/0!</v>
      </c>
      <c r="AV184" s="282"/>
      <c r="AW184" s="350"/>
      <c r="AX184" s="2"/>
      <c r="AY184" s="279"/>
      <c r="AZ184" s="2"/>
      <c r="BA184" s="279"/>
      <c r="BB184" s="279" t="s">
        <v>399</v>
      </c>
    </row>
    <row r="185" spans="1:54" x14ac:dyDescent="0.25">
      <c r="A185" s="367">
        <v>180</v>
      </c>
      <c r="B185" s="484">
        <v>180</v>
      </c>
      <c r="C185" s="368"/>
      <c r="D185" s="368"/>
      <c r="E185" s="368"/>
      <c r="F185" s="368"/>
      <c r="G185" s="369"/>
      <c r="H185" s="368"/>
      <c r="I185" s="368"/>
      <c r="J185" s="368"/>
      <c r="K185" s="368"/>
      <c r="L185" s="368"/>
      <c r="M185" s="368"/>
      <c r="N185" s="368"/>
      <c r="O185" s="368"/>
      <c r="P185" s="368"/>
      <c r="Q185" s="368"/>
      <c r="R185" s="370"/>
      <c r="S185" s="368"/>
      <c r="T185" s="368"/>
      <c r="U185" s="368"/>
      <c r="V185" s="368"/>
      <c r="W185" s="368"/>
      <c r="X185" s="368"/>
      <c r="Y185" s="368"/>
      <c r="Z185" s="368"/>
      <c r="AA185" s="368"/>
      <c r="AB185" s="368"/>
      <c r="AC185" s="371"/>
      <c r="AD185" s="381" t="s">
        <v>607</v>
      </c>
      <c r="AE185" s="347"/>
      <c r="AF185" s="347"/>
      <c r="AG185" s="355" t="s">
        <v>443</v>
      </c>
      <c r="AH185" s="353" t="s">
        <v>444</v>
      </c>
      <c r="AI185" s="284"/>
      <c r="AJ185" s="284"/>
      <c r="AK185" s="282"/>
      <c r="AL185" s="282"/>
      <c r="AM185" s="284"/>
      <c r="AN185" s="344"/>
      <c r="AO185" s="282"/>
      <c r="AP185" s="284"/>
      <c r="AQ185" s="282"/>
      <c r="AR185" s="282"/>
      <c r="AS185" s="282"/>
      <c r="AT185" s="282">
        <f>Table5[[#This Row],[Column31323]]*Table5[[#This Row],[Column31324]]</f>
        <v>0</v>
      </c>
      <c r="AU185" s="282" t="e">
        <f>Table5[[#This Row],[Column31325]]/Table5[[#This Row],[Column31332]]/Table5[[#This Row],[Column3134]]</f>
        <v>#DIV/0!</v>
      </c>
      <c r="AV185" s="282"/>
      <c r="AW185" s="350"/>
      <c r="AX185" s="2"/>
      <c r="AY185" s="279"/>
      <c r="AZ185" s="2"/>
      <c r="BA185" s="279"/>
      <c r="BB185" s="279" t="s">
        <v>608</v>
      </c>
    </row>
    <row r="186" spans="1:54" x14ac:dyDescent="0.25">
      <c r="A186" s="367">
        <v>181</v>
      </c>
      <c r="B186" s="367">
        <v>181</v>
      </c>
      <c r="C186" s="368"/>
      <c r="D186" s="368"/>
      <c r="E186" s="368"/>
      <c r="F186" s="368"/>
      <c r="G186" s="369"/>
      <c r="H186" s="368"/>
      <c r="I186" s="368"/>
      <c r="J186" s="368"/>
      <c r="K186" s="368"/>
      <c r="L186" s="368"/>
      <c r="M186" s="368"/>
      <c r="N186" s="368"/>
      <c r="O186" s="368"/>
      <c r="P186" s="368"/>
      <c r="Q186" s="368"/>
      <c r="R186" s="370"/>
      <c r="S186" s="368"/>
      <c r="T186" s="368"/>
      <c r="U186" s="368"/>
      <c r="V186" s="368"/>
      <c r="W186" s="368"/>
      <c r="X186" s="368"/>
      <c r="Y186" s="368"/>
      <c r="Z186" s="368"/>
      <c r="AA186" s="368"/>
      <c r="AB186" s="368"/>
      <c r="AC186" s="371"/>
      <c r="AD186" s="381" t="s">
        <v>609</v>
      </c>
      <c r="AE186" s="347"/>
      <c r="AF186" s="347"/>
      <c r="AG186" s="355" t="s">
        <v>421</v>
      </c>
      <c r="AH186" s="353" t="s">
        <v>453</v>
      </c>
      <c r="AI186" s="284"/>
      <c r="AJ186" s="284"/>
      <c r="AK186" s="282"/>
      <c r="AL186" s="282"/>
      <c r="AM186" s="284"/>
      <c r="AN186" s="344"/>
      <c r="AO186" s="282"/>
      <c r="AP186" s="284"/>
      <c r="AQ186" s="282"/>
      <c r="AR186" s="282"/>
      <c r="AS186" s="282"/>
      <c r="AT186" s="282">
        <f>Table5[[#This Row],[Column31323]]*Table5[[#This Row],[Column31324]]</f>
        <v>0</v>
      </c>
      <c r="AU186" s="282" t="e">
        <f>Table5[[#This Row],[Column31325]]/Table5[[#This Row],[Column31332]]/Table5[[#This Row],[Column3134]]</f>
        <v>#DIV/0!</v>
      </c>
      <c r="AV186" s="282"/>
      <c r="AW186" s="350"/>
      <c r="AX186" s="2"/>
      <c r="AY186" s="279"/>
      <c r="AZ186" s="2"/>
      <c r="BA186" s="279"/>
      <c r="BB186" s="279" t="s">
        <v>610</v>
      </c>
    </row>
    <row r="187" spans="1:54" x14ac:dyDescent="0.25">
      <c r="A187" s="367">
        <v>182</v>
      </c>
      <c r="B187" s="367">
        <v>182</v>
      </c>
      <c r="C187" s="368"/>
      <c r="D187" s="368"/>
      <c r="E187" s="368"/>
      <c r="F187" s="368"/>
      <c r="G187" s="369"/>
      <c r="H187" s="368"/>
      <c r="I187" s="368"/>
      <c r="J187" s="368"/>
      <c r="K187" s="368"/>
      <c r="L187" s="368"/>
      <c r="M187" s="368"/>
      <c r="N187" s="368"/>
      <c r="O187" s="368"/>
      <c r="P187" s="368"/>
      <c r="Q187" s="368"/>
      <c r="R187" s="370"/>
      <c r="S187" s="368"/>
      <c r="T187" s="368"/>
      <c r="U187" s="368"/>
      <c r="V187" s="368"/>
      <c r="W187" s="368"/>
      <c r="X187" s="368"/>
      <c r="Y187" s="368"/>
      <c r="Z187" s="368"/>
      <c r="AA187" s="368"/>
      <c r="AB187" s="368"/>
      <c r="AC187" s="371"/>
      <c r="AD187" s="381" t="s">
        <v>611</v>
      </c>
      <c r="AE187" s="347"/>
      <c r="AF187" s="347"/>
      <c r="AG187" s="355" t="s">
        <v>458</v>
      </c>
      <c r="AH187" s="353" t="s">
        <v>459</v>
      </c>
      <c r="AI187" s="284"/>
      <c r="AJ187" s="284"/>
      <c r="AK187" s="282"/>
      <c r="AL187" s="282"/>
      <c r="AM187" s="284"/>
      <c r="AN187" s="344"/>
      <c r="AO187" s="282"/>
      <c r="AP187" s="284"/>
      <c r="AQ187" s="282"/>
      <c r="AR187" s="282"/>
      <c r="AS187" s="282"/>
      <c r="AT187" s="282">
        <f>Table5[[#This Row],[Column31323]]*Table5[[#This Row],[Column31324]]</f>
        <v>0</v>
      </c>
      <c r="AU187" s="282" t="e">
        <f>Table5[[#This Row],[Column31325]]/Table5[[#This Row],[Column31332]]/Table5[[#This Row],[Column3134]]</f>
        <v>#DIV/0!</v>
      </c>
      <c r="AV187" s="282"/>
      <c r="AW187" s="350"/>
      <c r="AX187" s="2"/>
      <c r="AY187" s="279"/>
      <c r="AZ187" s="2"/>
      <c r="BA187" s="279"/>
      <c r="BB187" s="352" t="s">
        <v>612</v>
      </c>
    </row>
    <row r="188" spans="1:54" x14ac:dyDescent="0.25">
      <c r="A188" s="367">
        <v>183</v>
      </c>
      <c r="B188" s="484">
        <v>183</v>
      </c>
      <c r="C188" s="376"/>
      <c r="D188" s="376"/>
      <c r="E188" s="376"/>
      <c r="F188" s="376"/>
      <c r="G188" s="377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8"/>
      <c r="S188" s="376"/>
      <c r="T188" s="376"/>
      <c r="U188" s="376"/>
      <c r="V188" s="376"/>
      <c r="W188" s="376"/>
      <c r="X188" s="376"/>
      <c r="Y188" s="376"/>
      <c r="Z188" s="376"/>
      <c r="AA188" s="376"/>
      <c r="AB188" s="376"/>
      <c r="AC188" s="379"/>
      <c r="AD188" s="381" t="s">
        <v>613</v>
      </c>
      <c r="AE188" s="347"/>
      <c r="AF188" s="347"/>
      <c r="AG188" s="355" t="s">
        <v>487</v>
      </c>
      <c r="AH188" s="380" t="s">
        <v>425</v>
      </c>
      <c r="AI188" s="284"/>
      <c r="AJ188" s="284"/>
      <c r="AK188" s="282"/>
      <c r="AL188" s="282"/>
      <c r="AM188" s="284"/>
      <c r="AN188" s="344"/>
      <c r="AO188" s="282"/>
      <c r="AP188" s="284"/>
      <c r="AQ188" s="282"/>
      <c r="AR188" s="282"/>
      <c r="AS188" s="282"/>
      <c r="AT188" s="282">
        <f>Table5[[#This Row],[Column31323]]*Table5[[#This Row],[Column31324]]</f>
        <v>0</v>
      </c>
      <c r="AU188" s="282" t="e">
        <f>Table5[[#This Row],[Column31325]]/Table5[[#This Row],[Column31332]]/Table5[[#This Row],[Column3134]]</f>
        <v>#DIV/0!</v>
      </c>
      <c r="AV188" s="282"/>
      <c r="AW188" s="350"/>
      <c r="AX188" s="2"/>
      <c r="AY188" s="279"/>
      <c r="AZ188" s="2"/>
      <c r="BA188" s="279"/>
      <c r="BB188" s="352" t="s">
        <v>614</v>
      </c>
    </row>
    <row r="189" spans="1:54" x14ac:dyDescent="0.25">
      <c r="A189" s="367">
        <v>184</v>
      </c>
      <c r="B189" s="367">
        <v>184</v>
      </c>
      <c r="C189" s="376"/>
      <c r="D189" s="376"/>
      <c r="E189" s="376"/>
      <c r="F189" s="376"/>
      <c r="G189" s="377"/>
      <c r="H189" s="376"/>
      <c r="I189" s="376"/>
      <c r="J189" s="376"/>
      <c r="K189" s="376"/>
      <c r="L189" s="376"/>
      <c r="M189" s="376"/>
      <c r="N189" s="376"/>
      <c r="O189" s="376"/>
      <c r="P189" s="376"/>
      <c r="Q189" s="376"/>
      <c r="R189" s="378"/>
      <c r="S189" s="376"/>
      <c r="T189" s="376"/>
      <c r="U189" s="376"/>
      <c r="V189" s="376"/>
      <c r="W189" s="376"/>
      <c r="X189" s="376"/>
      <c r="Y189" s="376"/>
      <c r="Z189" s="376"/>
      <c r="AA189" s="376"/>
      <c r="AB189" s="376"/>
      <c r="AC189" s="379"/>
      <c r="AD189" s="382" t="s">
        <v>615</v>
      </c>
      <c r="AE189" s="354"/>
      <c r="AF189" s="354"/>
      <c r="AG189" s="356" t="s">
        <v>555</v>
      </c>
      <c r="AH189" s="380" t="s">
        <v>556</v>
      </c>
      <c r="AI189" s="357"/>
      <c r="AJ189" s="357"/>
      <c r="AK189" s="358"/>
      <c r="AL189" s="358"/>
      <c r="AM189" s="357"/>
      <c r="AN189" s="359"/>
      <c r="AO189" s="358"/>
      <c r="AP189" s="357"/>
      <c r="AQ189" s="358"/>
      <c r="AR189" s="358"/>
      <c r="AS189" s="358"/>
      <c r="AT189" s="358">
        <f>Table5[[#This Row],[Column31323]]*Table5[[#This Row],[Column31324]]</f>
        <v>0</v>
      </c>
      <c r="AU189" s="358" t="e">
        <f>Table5[[#This Row],[Column31325]]/Table5[[#This Row],[Column31332]]/Table5[[#This Row],[Column3134]]</f>
        <v>#DIV/0!</v>
      </c>
      <c r="AV189" s="358"/>
      <c r="AW189" s="360"/>
      <c r="AX189" s="361"/>
      <c r="AY189" s="362"/>
      <c r="AZ189" s="361"/>
      <c r="BA189" s="362"/>
      <c r="BB189" s="352" t="s">
        <v>616</v>
      </c>
    </row>
    <row r="197" spans="32:32" x14ac:dyDescent="0.25">
      <c r="AF197" s="489"/>
    </row>
  </sheetData>
  <mergeCells count="13">
    <mergeCell ref="AD1:BB3"/>
    <mergeCell ref="B3:B4"/>
    <mergeCell ref="A3:A4"/>
    <mergeCell ref="AA3:AB3"/>
    <mergeCell ref="P3:Q3"/>
    <mergeCell ref="S1:AC1"/>
    <mergeCell ref="H2:L2"/>
    <mergeCell ref="N2:O2"/>
    <mergeCell ref="P2:R2"/>
    <mergeCell ref="S2:W2"/>
    <mergeCell ref="Y2:Z2"/>
    <mergeCell ref="AA2:AC2"/>
    <mergeCell ref="A1:G1"/>
  </mergeCells>
  <conditionalFormatting sqref="BA187 AY190:AY1048576 BA190:BB1048576 AH102 AH25 AY4:AY97 BA4:BB97 BB102:BB103 AY104:AY187 BA104:BB186">
    <cfRule type="cellIs" dxfId="14" priority="9" operator="between">
      <formula>0.01</formula>
      <formula>1.2</formula>
    </cfRule>
  </conditionalFormatting>
  <conditionalFormatting sqref="AH6">
    <cfRule type="cellIs" dxfId="13" priority="6" operator="between">
      <formula>0.01</formula>
      <formula>1.2</formula>
    </cfRule>
  </conditionalFormatting>
  <conditionalFormatting sqref="BB187">
    <cfRule type="cellIs" dxfId="12" priority="5" operator="between">
      <formula>0.01</formula>
      <formula>1.2</formula>
    </cfRule>
  </conditionalFormatting>
  <conditionalFormatting sqref="AH108">
    <cfRule type="cellIs" dxfId="11" priority="4" operator="between">
      <formula>0.01</formula>
      <formula>1.2</formula>
    </cfRule>
  </conditionalFormatting>
  <conditionalFormatting sqref="BB188">
    <cfRule type="cellIs" dxfId="10" priority="3" operator="between">
      <formula>0.01</formula>
      <formula>1.2</formula>
    </cfRule>
  </conditionalFormatting>
  <conditionalFormatting sqref="BB189">
    <cfRule type="cellIs" dxfId="9" priority="2" operator="between">
      <formula>0.01</formula>
      <formula>1.2</formula>
    </cfRule>
  </conditionalFormatting>
  <conditionalFormatting sqref="AH7:AH14">
    <cfRule type="cellIs" dxfId="8" priority="1" operator="between">
      <formula>0.01</formula>
      <formula>1.2</formula>
    </cfRule>
  </conditionalFormatting>
  <pageMargins left="0.25" right="0.25" top="0.5" bottom="0.5" header="0.3" footer="0.3"/>
  <pageSetup paperSize="17" scale="60" fitToHeight="0" orientation="portrait" r:id="rId1"/>
  <headerFooter>
    <oddHeader>&amp;CPage &amp;P&amp;R&amp;D</oddHeader>
    <oddFooter>&amp;LWelding Cable Amp per NEC
#6 - 95
#2 - 170
2/0 - 265
4/0 - 360&amp;CWelding Cable Amp per 100' per Manufacturer
  #6 - 105
#2 - 190 
2/0 - 300
4/0 - 405&amp;R]</oddFooter>
  </headerFooter>
  <rowBreaks count="2" manualBreakCount="2">
    <brk id="82" max="16383" man="1"/>
    <brk id="159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topLeftCell="C1" zoomScaleNormal="100" workbookViewId="0">
      <pane ySplit="2" topLeftCell="A3" activePane="bottomLeft" state="frozen"/>
      <selection pane="bottomLeft" activeCell="P108" sqref="P108"/>
    </sheetView>
  </sheetViews>
  <sheetFormatPr defaultRowHeight="15" x14ac:dyDescent="0.25"/>
  <cols>
    <col min="1" max="1" width="6.85546875" customWidth="1"/>
    <col min="2" max="2" width="12.140625" customWidth="1"/>
    <col min="3" max="3" width="17.85546875" customWidth="1"/>
    <col min="4" max="4" width="16.42578125" customWidth="1"/>
    <col min="5" max="7" width="6.7109375" hidden="1" customWidth="1"/>
    <col min="8" max="14" width="10" customWidth="1"/>
    <col min="16" max="16" width="26.140625" bestFit="1" customWidth="1"/>
    <col min="17" max="17" width="6.85546875" customWidth="1"/>
    <col min="19" max="19" width="7.28515625" customWidth="1"/>
    <col min="21" max="21" width="7" customWidth="1"/>
    <col min="23" max="23" width="10" customWidth="1"/>
    <col min="24" max="24" width="5.28515625" bestFit="1" customWidth="1"/>
    <col min="25" max="25" width="9.140625" customWidth="1"/>
  </cols>
  <sheetData>
    <row r="1" spans="1:28" ht="21" x14ac:dyDescent="0.35">
      <c r="A1" s="625" t="s">
        <v>1093</v>
      </c>
      <c r="B1" s="626"/>
      <c r="C1" s="626"/>
      <c r="D1" s="626"/>
      <c r="E1" s="626"/>
      <c r="F1" s="626"/>
      <c r="G1" s="626"/>
      <c r="H1" s="627" t="s">
        <v>1097</v>
      </c>
      <c r="I1" s="627"/>
      <c r="J1" s="627"/>
      <c r="K1" s="627"/>
      <c r="L1" s="627"/>
      <c r="M1" s="627"/>
      <c r="N1" s="628"/>
      <c r="P1" s="625" t="s">
        <v>636</v>
      </c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</row>
    <row r="2" spans="1:28" ht="36" customHeight="1" x14ac:dyDescent="0.25">
      <c r="A2" s="609" t="s">
        <v>7</v>
      </c>
      <c r="B2" s="610" t="s">
        <v>9</v>
      </c>
      <c r="C2" s="610" t="s">
        <v>1095</v>
      </c>
      <c r="D2" s="624" t="s">
        <v>1096</v>
      </c>
      <c r="E2" s="611" t="s">
        <v>40</v>
      </c>
      <c r="F2" s="612" t="s">
        <v>41</v>
      </c>
      <c r="G2" s="612" t="s">
        <v>44</v>
      </c>
      <c r="H2" s="614" t="s">
        <v>1088</v>
      </c>
      <c r="I2" s="614" t="s">
        <v>1087</v>
      </c>
      <c r="J2" s="614" t="s">
        <v>1089</v>
      </c>
      <c r="K2" s="610" t="s">
        <v>50</v>
      </c>
      <c r="L2" s="613" t="s">
        <v>51</v>
      </c>
      <c r="M2" s="610" t="s">
        <v>52</v>
      </c>
      <c r="N2" s="613" t="s">
        <v>53</v>
      </c>
      <c r="P2" s="3"/>
      <c r="Q2" s="618" t="s">
        <v>1080</v>
      </c>
      <c r="R2" s="618" t="s">
        <v>1079</v>
      </c>
      <c r="S2" s="619" t="s">
        <v>1092</v>
      </c>
      <c r="T2" s="619" t="s">
        <v>1091</v>
      </c>
      <c r="U2" s="620" t="s">
        <v>1077</v>
      </c>
      <c r="V2" s="620" t="s">
        <v>1078</v>
      </c>
      <c r="W2" s="621" t="s">
        <v>1081</v>
      </c>
      <c r="X2" s="621" t="s">
        <v>1082</v>
      </c>
      <c r="Y2" s="585" t="s">
        <v>1098</v>
      </c>
      <c r="Z2" s="277" t="s">
        <v>636</v>
      </c>
      <c r="AA2" s="277" t="s">
        <v>1075</v>
      </c>
      <c r="AB2" s="308"/>
    </row>
    <row r="3" spans="1:28" x14ac:dyDescent="0.25">
      <c r="A3" s="31" t="s">
        <v>55</v>
      </c>
      <c r="B3" s="32" t="s">
        <v>84</v>
      </c>
      <c r="C3" s="32" t="s">
        <v>1094</v>
      </c>
      <c r="D3" s="273" t="s">
        <v>85</v>
      </c>
      <c r="E3" s="283" t="s">
        <v>89</v>
      </c>
      <c r="F3" s="281" t="s">
        <v>90</v>
      </c>
      <c r="G3" s="281" t="s">
        <v>93</v>
      </c>
      <c r="H3" s="281" t="s">
        <v>1064</v>
      </c>
      <c r="I3" s="281" t="s">
        <v>1063</v>
      </c>
      <c r="J3" s="281" t="s">
        <v>1065</v>
      </c>
      <c r="K3" s="275" t="s">
        <v>99</v>
      </c>
      <c r="L3" s="278" t="s">
        <v>100</v>
      </c>
      <c r="M3" s="275" t="s">
        <v>101</v>
      </c>
      <c r="N3" s="278" t="s">
        <v>102</v>
      </c>
      <c r="O3" t="s">
        <v>1090</v>
      </c>
      <c r="P3" s="581" t="s">
        <v>128</v>
      </c>
      <c r="Q3" s="589">
        <v>1.0000000000000001E-5</v>
      </c>
      <c r="R3" s="589">
        <f>T3*V3</f>
        <v>24</v>
      </c>
      <c r="S3" s="595">
        <v>0</v>
      </c>
      <c r="T3" s="595">
        <v>8</v>
      </c>
      <c r="U3" s="592">
        <v>0</v>
      </c>
      <c r="V3" s="592">
        <v>3</v>
      </c>
      <c r="W3" s="1">
        <f>COUNTIFS('SX-RX Splitter Magnets Table'!AM:AM,"&lt;"&amp;R3,'SX-RX Splitter Magnets Table'!AM:AM,"&gt;"&amp;Q3,'SX-RX Splitter Magnets Table'!AI:AI,"&lt; "&amp;T3,'SX-RX Splitter Magnets Table'!AJ:AJ,"&lt;"&amp;V3)</f>
        <v>66</v>
      </c>
      <c r="X3" s="1">
        <f>COUNTIFS('SX-RX Splitter Magnets Table'!AM:AM,"&lt;"&amp;R3,'SX-RX Splitter Magnets Table'!AM:AM,"&gt;"&amp;Q3,'SX-RX Splitter Magnets Table'!AI:AI,"&lt;"&amp;T3,'SX-RX Splitter Magnets Table'!AI:AI,"&gt;"&amp;S3,'SX-RX Splitter Magnets Table'!AJ:AJ,"&lt;"&amp;V3,'SX-RX Splitter Magnets Table'!AJ:AJ,"&gt;"&amp;U3)</f>
        <v>66</v>
      </c>
      <c r="Y3" s="2">
        <v>3</v>
      </c>
      <c r="Z3" s="584">
        <v>0</v>
      </c>
      <c r="AA3" s="301"/>
      <c r="AB3" s="309"/>
    </row>
    <row r="4" spans="1:28" x14ac:dyDescent="0.25">
      <c r="A4" s="367">
        <v>1</v>
      </c>
      <c r="B4" s="345" t="s">
        <v>105</v>
      </c>
      <c r="C4" s="372" t="s">
        <v>106</v>
      </c>
      <c r="D4" s="335" t="s">
        <v>111</v>
      </c>
      <c r="E4" s="284">
        <v>1.5</v>
      </c>
      <c r="F4" s="284">
        <v>1.8</v>
      </c>
      <c r="G4" s="284">
        <v>2.7</v>
      </c>
      <c r="H4" s="344">
        <v>1.57</v>
      </c>
      <c r="I4" s="344">
        <v>1.8859999999999999</v>
      </c>
      <c r="J4" s="284">
        <v>2.96102</v>
      </c>
      <c r="K4" s="2">
        <f>VLOOKUP(Table52[[#This Row],[Column29]],'Old Version, Power Supplies'!AA$195:AC$212,2,FALSE)</f>
        <v>10</v>
      </c>
      <c r="L4" s="279">
        <f>ABS(Table52[[#This Row],[Column3123]]/Table52[[#This Row],[Column31324]])</f>
        <v>6.3694267515923562</v>
      </c>
      <c r="M4" s="2">
        <f>VLOOKUP(Table52[[#This Row],[Column29]],'Old Version, Power Supplies'!AA$195:AC$212,3,FALSE)</f>
        <v>20</v>
      </c>
      <c r="N4" s="279">
        <f>ABS(Table52[[#This Row],[Column31223]]/Table52[[#This Row],[Column31323]])</f>
        <v>10.604453870625663</v>
      </c>
      <c r="P4" s="276" t="s">
        <v>111</v>
      </c>
      <c r="Q4" s="589">
        <v>0.1</v>
      </c>
      <c r="R4" s="589">
        <f>T4*V4</f>
        <v>200</v>
      </c>
      <c r="S4" s="595">
        <v>0</v>
      </c>
      <c r="T4" s="595">
        <v>10</v>
      </c>
      <c r="U4" s="592">
        <v>0.1</v>
      </c>
      <c r="V4" s="592">
        <v>20</v>
      </c>
      <c r="W4" s="1">
        <f>COUNTIFS('SX-RX Splitter Magnets Table'!AM:AM,"&lt;"&amp;R4,'SX-RX Splitter Magnets Table'!AM:AM,"&gt;"&amp;Q4,'SX-RX Splitter Magnets Table'!AI:AI,"&lt; "&amp;T4,'SX-RX Splitter Magnets Table'!AJ:AJ,"&lt;"&amp;V4)</f>
        <v>47</v>
      </c>
      <c r="X4" s="1">
        <f>COUNTIFS('SX-RX Splitter Magnets Table'!AM:AM,"&lt;"&amp;R4,'SX-RX Splitter Magnets Table'!AM:AM,"&gt;"&amp;Q4,'SX-RX Splitter Magnets Table'!AI:AI,"&lt;"&amp;T4,'SX-RX Splitter Magnets Table'!AI:AI,"&gt;"&amp;S4,'SX-RX Splitter Magnets Table'!AJ:AJ,"&lt;"&amp;V4,'SX-RX Splitter Magnets Table'!AJ:AJ,"&gt;"&amp;U4)</f>
        <v>47</v>
      </c>
      <c r="Y4" s="2"/>
      <c r="Z4" s="584">
        <v>1666</v>
      </c>
      <c r="AA4" s="301"/>
      <c r="AB4" s="309">
        <f>ABS(AA4*Z4)</f>
        <v>0</v>
      </c>
    </row>
    <row r="5" spans="1:28" x14ac:dyDescent="0.25">
      <c r="A5" s="367">
        <v>2</v>
      </c>
      <c r="B5" s="345" t="s">
        <v>179</v>
      </c>
      <c r="C5" s="335" t="s">
        <v>181</v>
      </c>
      <c r="D5" s="335" t="s">
        <v>181</v>
      </c>
      <c r="E5" s="284">
        <v>8</v>
      </c>
      <c r="F5" s="282">
        <v>115.3</v>
      </c>
      <c r="G5" s="282">
        <v>922.4</v>
      </c>
      <c r="H5" s="215">
        <v>7.7640000000000002</v>
      </c>
      <c r="I5" s="13">
        <v>107.78</v>
      </c>
      <c r="J5" s="282">
        <v>836.80392000000006</v>
      </c>
      <c r="K5" s="2">
        <f>VLOOKUP(Table52[[#This Row],[Column29]],'Old Version, Power Supplies'!AA$195:AC$212,2,FALSE)</f>
        <v>15</v>
      </c>
      <c r="L5" s="279">
        <f>ABS(Table52[[#This Row],[Column3123]]/Table52[[#This Row],[Column31324]])</f>
        <v>1.9319938176197835</v>
      </c>
      <c r="M5" s="2">
        <f>VLOOKUP(Table52[[#This Row],[Column29]],'Old Version, Power Supplies'!AA$195:AC$212,3,FALSE)</f>
        <v>220</v>
      </c>
      <c r="N5" s="279">
        <f>ABS(Table52[[#This Row],[Column31223]]/Table52[[#This Row],[Column31323]])</f>
        <v>2.0411950269066619</v>
      </c>
      <c r="P5" s="276" t="s">
        <v>212</v>
      </c>
      <c r="Q5" s="589">
        <v>0.1</v>
      </c>
      <c r="R5" s="589">
        <f>T5*V5</f>
        <v>200</v>
      </c>
      <c r="S5" s="595">
        <v>0</v>
      </c>
      <c r="T5" s="595">
        <v>20</v>
      </c>
      <c r="U5" s="592">
        <v>0</v>
      </c>
      <c r="V5" s="592">
        <v>10</v>
      </c>
      <c r="W5" s="1">
        <f>COUNTIFS('SX-RX Splitter Magnets Table'!AM:AM,"&lt;"&amp;R5,'SX-RX Splitter Magnets Table'!AM:AM,"&gt;"&amp;Q5,'SX-RX Splitter Magnets Table'!AI:AI,"&lt; "&amp;T5,'SX-RX Splitter Magnets Table'!AJ:AJ,"&lt;"&amp;V5)</f>
        <v>46</v>
      </c>
      <c r="X5" s="1">
        <f>COUNTIFS('SX-RX Splitter Magnets Table'!AM:AM,"&lt;"&amp;R5,'SX-RX Splitter Magnets Table'!AM:AM,"&gt;"&amp;Q5,'SX-RX Splitter Magnets Table'!AI:AI,"&lt;"&amp;T5,'SX-RX Splitter Magnets Table'!AI:AI,"&gt;"&amp;S5,'SX-RX Splitter Magnets Table'!AJ:AJ,"&lt;"&amp;V5,'SX-RX Splitter Magnets Table'!AJ:AJ,"&gt;"&amp;U5)</f>
        <v>46</v>
      </c>
      <c r="Y5" s="2"/>
      <c r="Z5" s="584">
        <v>1666</v>
      </c>
      <c r="AA5" s="301"/>
      <c r="AB5" s="309">
        <f>ABS(AA5*Z5)</f>
        <v>0</v>
      </c>
    </row>
    <row r="6" spans="1:28" x14ac:dyDescent="0.25">
      <c r="A6" s="367">
        <v>3</v>
      </c>
      <c r="B6" s="345" t="s">
        <v>185</v>
      </c>
      <c r="C6" s="335" t="s">
        <v>153</v>
      </c>
      <c r="D6" s="335" t="s">
        <v>153</v>
      </c>
      <c r="E6" s="284">
        <v>3.6</v>
      </c>
      <c r="F6" s="282">
        <v>62.9</v>
      </c>
      <c r="G6" s="282">
        <v>226.44</v>
      </c>
      <c r="H6" s="215">
        <v>4.0419999999999998</v>
      </c>
      <c r="I6" s="285">
        <v>60.945999999999998</v>
      </c>
      <c r="J6" s="282">
        <v>246.34373199999999</v>
      </c>
      <c r="K6" s="2">
        <f>VLOOKUP(Table52[[#This Row],[Column29]],'Old Version, Power Supplies'!AA$195:AC$212,2,FALSE)</f>
        <v>8</v>
      </c>
      <c r="L6" s="279">
        <f>ABS(Table52[[#This Row],[Column3123]]/Table52[[#This Row],[Column31324]])</f>
        <v>1.9792182088075212</v>
      </c>
      <c r="M6" s="2">
        <f>VLOOKUP(Table52[[#This Row],[Column29]],'Old Version, Power Supplies'!AA$195:AC$212,3,FALSE)</f>
        <v>90</v>
      </c>
      <c r="N6" s="279">
        <f>ABS(Table52[[#This Row],[Column31223]]/Table52[[#This Row],[Column31323]])</f>
        <v>1.4767170938207594</v>
      </c>
      <c r="P6" s="276" t="s">
        <v>153</v>
      </c>
      <c r="Q6" s="589">
        <v>90</v>
      </c>
      <c r="R6" s="589">
        <f>T6*V6</f>
        <v>720</v>
      </c>
      <c r="S6" s="595">
        <v>0</v>
      </c>
      <c r="T6" s="595">
        <v>8</v>
      </c>
      <c r="U6" s="592">
        <v>0</v>
      </c>
      <c r="V6" s="592">
        <v>90</v>
      </c>
      <c r="W6" s="1">
        <f>COUNTIFS('SX-RX Splitter Magnets Table'!AM:AM,"&lt;"&amp;R6,'SX-RX Splitter Magnets Table'!AM:AM,"&gt;"&amp;Q6,'SX-RX Splitter Magnets Table'!AI:AI,"&lt; "&amp;T6,'SX-RX Splitter Magnets Table'!AJ:AJ,"&lt;"&amp;V6)</f>
        <v>11</v>
      </c>
      <c r="X6" s="1">
        <f>COUNTIFS('SX-RX Splitter Magnets Table'!AM:AM,"&lt;"&amp;R6,'SX-RX Splitter Magnets Table'!AM:AM,"&gt;"&amp;Q6,'SX-RX Splitter Magnets Table'!AI:AI,"&lt;"&amp;T6,'SX-RX Splitter Magnets Table'!AI:AI,"&gt;"&amp;S6,'SX-RX Splitter Magnets Table'!AJ:AJ,"&lt;"&amp;V6,'SX-RX Splitter Magnets Table'!AJ:AJ,"&gt;"&amp;U6)</f>
        <v>11</v>
      </c>
      <c r="Y6" s="2">
        <v>2</v>
      </c>
      <c r="Z6" s="584">
        <v>1499</v>
      </c>
      <c r="AA6" s="301"/>
      <c r="AB6" s="309">
        <f>ABS(AA6*Z6)</f>
        <v>0</v>
      </c>
    </row>
    <row r="7" spans="1:28" x14ac:dyDescent="0.25">
      <c r="A7" s="367">
        <v>4</v>
      </c>
      <c r="B7" s="345" t="s">
        <v>188</v>
      </c>
      <c r="C7" s="335" t="s">
        <v>189</v>
      </c>
      <c r="D7" s="335" t="s">
        <v>181</v>
      </c>
      <c r="E7" s="284">
        <v>5.5</v>
      </c>
      <c r="F7" s="282">
        <v>96.6</v>
      </c>
      <c r="G7" s="282">
        <v>531.29999999999995</v>
      </c>
      <c r="H7" s="210">
        <v>5.8109999999999999</v>
      </c>
      <c r="I7" s="606">
        <v>93.25</v>
      </c>
      <c r="J7" s="282">
        <v>541.87575000000004</v>
      </c>
      <c r="K7" s="2">
        <f>VLOOKUP(Table52[[#This Row],[Column29]],'Old Version, Power Supplies'!AA$195:AC$212,2,FALSE)</f>
        <v>15</v>
      </c>
      <c r="L7" s="279">
        <f>ABS(Table52[[#This Row],[Column3123]]/Table52[[#This Row],[Column31324]])</f>
        <v>2.5813113061435211</v>
      </c>
      <c r="M7" s="2">
        <f>VLOOKUP(Table52[[#This Row],[Column29]],'Old Version, Power Supplies'!AA$195:AC$212,3,FALSE)</f>
        <v>220</v>
      </c>
      <c r="N7" s="279">
        <f>ABS(Table52[[#This Row],[Column31223]]/Table52[[#This Row],[Column31323]])</f>
        <v>2.3592493297587129</v>
      </c>
      <c r="P7" s="276" t="s">
        <v>291</v>
      </c>
      <c r="Q7" s="589">
        <v>5</v>
      </c>
      <c r="R7" s="589">
        <f>T7*V7</f>
        <v>750</v>
      </c>
      <c r="S7" s="595">
        <v>0</v>
      </c>
      <c r="T7" s="595">
        <v>30</v>
      </c>
      <c r="U7" s="592">
        <v>0</v>
      </c>
      <c r="V7" s="592">
        <v>25</v>
      </c>
      <c r="W7" s="1">
        <f>COUNTIFS('SX-RX Splitter Magnets Table'!AM:AM,"&lt;"&amp;R7,'SX-RX Splitter Magnets Table'!AM:AM,"&gt;"&amp;Q7,'SX-RX Splitter Magnets Table'!AI:AI,"&lt; "&amp;T7,'SX-RX Splitter Magnets Table'!AJ:AJ,"&lt;"&amp;V7)</f>
        <v>28</v>
      </c>
      <c r="X7" s="1">
        <f>COUNTIFS('SX-RX Splitter Magnets Table'!AM:AM,"&lt;"&amp;R7,'SX-RX Splitter Magnets Table'!AM:AM,"&gt;"&amp;Q7,'SX-RX Splitter Magnets Table'!AI:AI,"&lt;"&amp;T7,'SX-RX Splitter Magnets Table'!AI:AI,"&gt;"&amp;S7,'SX-RX Splitter Magnets Table'!AJ:AJ,"&lt;"&amp;V7,'SX-RX Splitter Magnets Table'!AJ:AJ,"&gt;"&amp;U7)</f>
        <v>28</v>
      </c>
      <c r="Y7" s="2"/>
      <c r="Z7" s="584">
        <v>1499</v>
      </c>
      <c r="AA7" s="301"/>
      <c r="AB7" s="309">
        <f>ABS(AA7*Z7)</f>
        <v>0</v>
      </c>
    </row>
    <row r="8" spans="1:28" x14ac:dyDescent="0.25">
      <c r="A8" s="367">
        <v>5</v>
      </c>
      <c r="B8" s="345" t="s">
        <v>193</v>
      </c>
      <c r="C8" s="335" t="s">
        <v>153</v>
      </c>
      <c r="D8" s="335" t="s">
        <v>153</v>
      </c>
      <c r="E8" s="284">
        <v>3.9</v>
      </c>
      <c r="F8" s="282">
        <v>68.900000000000006</v>
      </c>
      <c r="G8" s="282">
        <v>268.71000000000004</v>
      </c>
      <c r="H8" s="215">
        <v>4.4320000000000004</v>
      </c>
      <c r="I8" s="285">
        <v>67.951999999999998</v>
      </c>
      <c r="J8" s="282">
        <v>301.16326400000003</v>
      </c>
      <c r="K8" s="2">
        <f>VLOOKUP(Table52[[#This Row],[Column29]],'Old Version, Power Supplies'!AA$195:AC$212,2,FALSE)</f>
        <v>8</v>
      </c>
      <c r="L8" s="279">
        <f>ABS(Table52[[#This Row],[Column3123]]/Table52[[#This Row],[Column31324]])</f>
        <v>1.8050541516245486</v>
      </c>
      <c r="M8" s="2">
        <f>VLOOKUP(Table52[[#This Row],[Column29]],'Old Version, Power Supplies'!AA$195:AC$212,3,FALSE)</f>
        <v>90</v>
      </c>
      <c r="N8" s="279">
        <f>ABS(Table52[[#This Row],[Column31223]]/Table52[[#This Row],[Column31323]])</f>
        <v>1.3244643277607724</v>
      </c>
      <c r="P8" s="276" t="s">
        <v>318</v>
      </c>
      <c r="Q8" s="589">
        <v>0.1</v>
      </c>
      <c r="R8" s="589">
        <f>T8*V8</f>
        <v>1200</v>
      </c>
      <c r="S8" s="595">
        <v>0</v>
      </c>
      <c r="T8" s="595">
        <v>6</v>
      </c>
      <c r="U8" s="592">
        <v>0</v>
      </c>
      <c r="V8" s="592">
        <v>200</v>
      </c>
      <c r="W8" s="1">
        <f>COUNTIFS('SX-RX Splitter Magnets Table'!AM:AM,"&lt;"&amp;R8,'SX-RX Splitter Magnets Table'!AM:AM,"&gt;"&amp;Q8,'SX-RX Splitter Magnets Table'!AI:AI,"&lt; "&amp;T8,'SX-RX Splitter Magnets Table'!AJ:AJ,"&lt;"&amp;V8)</f>
        <v>79</v>
      </c>
      <c r="X8" s="1">
        <f>COUNTIFS('SX-RX Splitter Magnets Table'!AM:AM,"&lt;"&amp;R8,'SX-RX Splitter Magnets Table'!AM:AM,"&gt;"&amp;Q8,'SX-RX Splitter Magnets Table'!AI:AI,"&lt;"&amp;T8,'SX-RX Splitter Magnets Table'!AI:AI,"&gt;"&amp;S8,'SX-RX Splitter Magnets Table'!AJ:AJ,"&lt;"&amp;V8,'SX-RX Splitter Magnets Table'!AJ:AJ,"&gt;"&amp;U8)</f>
        <v>79</v>
      </c>
      <c r="Y8" s="298"/>
      <c r="Z8" s="584">
        <v>1790</v>
      </c>
      <c r="AA8" s="301"/>
      <c r="AB8" s="309">
        <f>ABS(AA8*Z8)</f>
        <v>0</v>
      </c>
    </row>
    <row r="9" spans="1:28" x14ac:dyDescent="0.25">
      <c r="A9" s="367">
        <v>6</v>
      </c>
      <c r="B9" s="345" t="s">
        <v>195</v>
      </c>
      <c r="C9" s="335" t="s">
        <v>153</v>
      </c>
      <c r="D9" s="335" t="s">
        <v>153</v>
      </c>
      <c r="E9" s="284">
        <v>3.9</v>
      </c>
      <c r="F9" s="282">
        <v>68.900000000000006</v>
      </c>
      <c r="G9" s="282">
        <v>268.71000000000004</v>
      </c>
      <c r="H9" s="215">
        <v>4.5540000000000003</v>
      </c>
      <c r="I9" s="285">
        <v>68.093999999999994</v>
      </c>
      <c r="J9" s="282">
        <v>310.100076</v>
      </c>
      <c r="K9" s="2">
        <f>VLOOKUP(Table52[[#This Row],[Column29]],'Old Version, Power Supplies'!AA$195:AC$212,2,FALSE)</f>
        <v>8</v>
      </c>
      <c r="L9" s="279">
        <f>ABS(Table52[[#This Row],[Column3123]]/Table52[[#This Row],[Column31324]])</f>
        <v>1.7566974088713219</v>
      </c>
      <c r="M9" s="2">
        <f>VLOOKUP(Table52[[#This Row],[Column29]],'Old Version, Power Supplies'!AA$195:AC$212,3,FALSE)</f>
        <v>90</v>
      </c>
      <c r="N9" s="279">
        <f>ABS(Table52[[#This Row],[Column31223]]/Table52[[#This Row],[Column31323]])</f>
        <v>1.3217023526301879</v>
      </c>
      <c r="P9" s="276" t="s">
        <v>323</v>
      </c>
      <c r="Q9" s="589">
        <v>0.1</v>
      </c>
      <c r="R9" s="589">
        <f>T9*V9</f>
        <v>1440</v>
      </c>
      <c r="S9" s="595">
        <v>0</v>
      </c>
      <c r="T9" s="595">
        <v>8</v>
      </c>
      <c r="U9" s="592">
        <v>0</v>
      </c>
      <c r="V9" s="592">
        <v>180</v>
      </c>
      <c r="W9" s="1">
        <f>COUNTIFS('SX-RX Splitter Magnets Table'!AM:AM,"&lt;"&amp;R9,'SX-RX Splitter Magnets Table'!AM:AM,"&gt;"&amp;Q9,'SX-RX Splitter Magnets Table'!AI:AI,"&lt; "&amp;T9,'SX-RX Splitter Magnets Table'!AJ:AJ,"&lt;"&amp;V9)</f>
        <v>84</v>
      </c>
      <c r="X9" s="1">
        <f>COUNTIFS('SX-RX Splitter Magnets Table'!AM:AM,"&lt;"&amp;R9,'SX-RX Splitter Magnets Table'!AM:AM,"&gt;"&amp;Q9,'SX-RX Splitter Magnets Table'!AI:AI,"&lt;"&amp;T9,'SX-RX Splitter Magnets Table'!AI:AI,"&gt;"&amp;S9,'SX-RX Splitter Magnets Table'!AJ:AJ,"&lt;"&amp;V9,'SX-RX Splitter Magnets Table'!AJ:AJ,"&gt;"&amp;U9)</f>
        <v>84</v>
      </c>
      <c r="Y9" s="2"/>
      <c r="Z9" s="584">
        <v>1790</v>
      </c>
      <c r="AA9" s="301"/>
      <c r="AB9" s="309">
        <f>ABS(AA9*Z9)</f>
        <v>0</v>
      </c>
    </row>
    <row r="10" spans="1:28" x14ac:dyDescent="0.25">
      <c r="A10" s="367">
        <v>7</v>
      </c>
      <c r="B10" s="345" t="s">
        <v>199</v>
      </c>
      <c r="C10" s="335" t="s">
        <v>189</v>
      </c>
      <c r="D10" s="335" t="s">
        <v>181</v>
      </c>
      <c r="E10" s="284">
        <v>5.5</v>
      </c>
      <c r="F10" s="282">
        <v>96.6</v>
      </c>
      <c r="G10" s="282">
        <v>531.29999999999995</v>
      </c>
      <c r="H10" s="210">
        <v>5.7779999999999996</v>
      </c>
      <c r="I10" s="606">
        <v>95.07</v>
      </c>
      <c r="J10" s="282">
        <v>549.31445999999994</v>
      </c>
      <c r="K10" s="2">
        <f>VLOOKUP(Table52[[#This Row],[Column29]],'Old Version, Power Supplies'!AA$195:AC$212,2,FALSE)</f>
        <v>15</v>
      </c>
      <c r="L10" s="279">
        <f>ABS(Table52[[#This Row],[Column3123]]/Table52[[#This Row],[Column31324]])</f>
        <v>2.5960539979231569</v>
      </c>
      <c r="M10" s="2">
        <f>VLOOKUP(Table52[[#This Row],[Column29]],'Old Version, Power Supplies'!AA$195:AC$212,3,FALSE)</f>
        <v>220</v>
      </c>
      <c r="N10" s="279">
        <f>ABS(Table52[[#This Row],[Column31223]]/Table52[[#This Row],[Column31323]])</f>
        <v>2.3140843588934472</v>
      </c>
      <c r="P10" s="276" t="s">
        <v>189</v>
      </c>
      <c r="Q10" s="589">
        <v>0.1</v>
      </c>
      <c r="R10" s="589">
        <f>T10*V10</f>
        <v>1500</v>
      </c>
      <c r="S10" s="595">
        <v>0</v>
      </c>
      <c r="T10" s="595">
        <v>12.5</v>
      </c>
      <c r="U10" s="592">
        <v>0</v>
      </c>
      <c r="V10" s="592">
        <v>120</v>
      </c>
      <c r="W10" s="1">
        <f>COUNTIFS('SX-RX Splitter Magnets Table'!AM:AM,"&lt;"&amp;R10,'SX-RX Splitter Magnets Table'!AM:AM,"&gt;"&amp;Q10,'SX-RX Splitter Magnets Table'!AI:AI,"&lt; "&amp;T10,'SX-RX Splitter Magnets Table'!AJ:AJ,"&lt;"&amp;V10)</f>
        <v>77</v>
      </c>
      <c r="X10" s="1">
        <f>COUNTIFS('SX-RX Splitter Magnets Table'!AM:AM,"&lt;"&amp;R10,'SX-RX Splitter Magnets Table'!AM:AM,"&gt;"&amp;Q10,'SX-RX Splitter Magnets Table'!AI:AI,"&lt;"&amp;T10,'SX-RX Splitter Magnets Table'!AI:AI,"&gt;"&amp;S10,'SX-RX Splitter Magnets Table'!AJ:AJ,"&lt;"&amp;V10,'SX-RX Splitter Magnets Table'!AJ:AJ,"&gt;"&amp;U10)</f>
        <v>77</v>
      </c>
      <c r="Y10" s="2"/>
      <c r="Z10" s="584">
        <v>1790</v>
      </c>
      <c r="AA10" s="301"/>
      <c r="AB10" s="309">
        <f>ABS(AA10*Z10)</f>
        <v>0</v>
      </c>
    </row>
    <row r="11" spans="1:28" x14ac:dyDescent="0.25">
      <c r="A11" s="367">
        <v>8</v>
      </c>
      <c r="B11" s="345" t="s">
        <v>203</v>
      </c>
      <c r="C11" s="335" t="s">
        <v>153</v>
      </c>
      <c r="D11" s="335" t="s">
        <v>153</v>
      </c>
      <c r="E11" s="284">
        <v>4</v>
      </c>
      <c r="F11" s="282">
        <v>70.7</v>
      </c>
      <c r="G11" s="282">
        <v>282.8</v>
      </c>
      <c r="H11" s="215">
        <v>4.6109999999999998</v>
      </c>
      <c r="I11" s="285">
        <v>69.549000000000007</v>
      </c>
      <c r="J11" s="282">
        <v>320.69043900000003</v>
      </c>
      <c r="K11" s="2">
        <f>VLOOKUP(Table52[[#This Row],[Column29]],'Old Version, Power Supplies'!AA$195:AC$212,2,FALSE)</f>
        <v>8</v>
      </c>
      <c r="L11" s="279">
        <f>ABS(Table52[[#This Row],[Column3123]]/Table52[[#This Row],[Column31324]])</f>
        <v>1.7349815658208632</v>
      </c>
      <c r="M11" s="2">
        <f>VLOOKUP(Table52[[#This Row],[Column29]],'Old Version, Power Supplies'!AA$195:AC$212,3,FALSE)</f>
        <v>90</v>
      </c>
      <c r="N11" s="279">
        <f>ABS(Table52[[#This Row],[Column31223]]/Table52[[#This Row],[Column31323]])</f>
        <v>1.29405167579692</v>
      </c>
      <c r="P11" s="276" t="s">
        <v>246</v>
      </c>
      <c r="Q11" s="589">
        <v>0.1</v>
      </c>
      <c r="R11" s="589">
        <f>T11*V11</f>
        <v>2400</v>
      </c>
      <c r="S11" s="595">
        <v>0</v>
      </c>
      <c r="T11" s="595">
        <v>8</v>
      </c>
      <c r="U11" s="592">
        <v>0</v>
      </c>
      <c r="V11" s="592">
        <v>300</v>
      </c>
      <c r="W11" s="1">
        <f>COUNTIFS('SX-RX Splitter Magnets Table'!AM:AM,"&lt;"&amp;R11,'SX-RX Splitter Magnets Table'!AM:AM,"&gt;"&amp;Q11,'SX-RX Splitter Magnets Table'!AI:AI,"&lt; "&amp;T11,'SX-RX Splitter Magnets Table'!AJ:AJ,"&lt;"&amp;V11)</f>
        <v>96</v>
      </c>
      <c r="X11" s="1">
        <f>COUNTIFS('SX-RX Splitter Magnets Table'!AM:AM,"&lt;"&amp;R11,'SX-RX Splitter Magnets Table'!AM:AM,"&gt;"&amp;Q11,'SX-RX Splitter Magnets Table'!AI:AI,"&lt;"&amp;T11,'SX-RX Splitter Magnets Table'!AI:AI,"&gt;"&amp;S11,'SX-RX Splitter Magnets Table'!AJ:AJ,"&lt;"&amp;V11,'SX-RX Splitter Magnets Table'!AJ:AJ,"&gt;"&amp;U11)</f>
        <v>96</v>
      </c>
      <c r="Y11" s="2"/>
      <c r="Z11" s="584">
        <v>2902</v>
      </c>
      <c r="AA11" s="301"/>
      <c r="AB11" s="309">
        <f>ABS(AA11*Z11)</f>
        <v>0</v>
      </c>
    </row>
    <row r="12" spans="1:28" x14ac:dyDescent="0.25">
      <c r="A12" s="367">
        <v>9</v>
      </c>
      <c r="B12" s="345" t="s">
        <v>205</v>
      </c>
      <c r="C12" s="335" t="s">
        <v>189</v>
      </c>
      <c r="D12" s="335" t="s">
        <v>181</v>
      </c>
      <c r="E12" s="284">
        <v>7.4</v>
      </c>
      <c r="F12" s="282">
        <v>106.6</v>
      </c>
      <c r="G12" s="282">
        <v>788.84</v>
      </c>
      <c r="H12" s="215">
        <v>7.2759999999999998</v>
      </c>
      <c r="I12" s="13">
        <v>100.34</v>
      </c>
      <c r="J12" s="282">
        <v>730.07384000000002</v>
      </c>
      <c r="K12" s="2">
        <f>VLOOKUP(Table52[[#This Row],[Column29]],'Old Version, Power Supplies'!AA$195:AC$212,2,FALSE)</f>
        <v>15</v>
      </c>
      <c r="L12" s="279">
        <f>ABS(Table52[[#This Row],[Column3123]]/Table52[[#This Row],[Column31324]])</f>
        <v>2.0615722924683895</v>
      </c>
      <c r="M12" s="2">
        <f>VLOOKUP(Table52[[#This Row],[Column29]],'Old Version, Power Supplies'!AA$195:AC$212,3,FALSE)</f>
        <v>220</v>
      </c>
      <c r="N12" s="279">
        <f>ABS(Table52[[#This Row],[Column31223]]/Table52[[#This Row],[Column31323]])</f>
        <v>2.1925453458241977</v>
      </c>
      <c r="P12" s="276" t="s">
        <v>252</v>
      </c>
      <c r="Q12" s="589">
        <v>0.1</v>
      </c>
      <c r="R12" s="589">
        <f>T12*V12</f>
        <v>2400</v>
      </c>
      <c r="S12" s="595">
        <v>0</v>
      </c>
      <c r="T12" s="595">
        <v>10</v>
      </c>
      <c r="U12" s="592">
        <v>0</v>
      </c>
      <c r="V12" s="592">
        <v>240</v>
      </c>
      <c r="W12" s="1">
        <f>COUNTIFS('SX-RX Splitter Magnets Table'!AM:AM,"&lt;"&amp;R12,'SX-RX Splitter Magnets Table'!AM:AM,"&gt;"&amp;Q12,'SX-RX Splitter Magnets Table'!AI:AI,"&lt; "&amp;T12,'SX-RX Splitter Magnets Table'!AJ:AJ,"&lt;"&amp;V12)</f>
        <v>93</v>
      </c>
      <c r="X12" s="1">
        <f>COUNTIFS('SX-RX Splitter Magnets Table'!AM:AM,"&lt;"&amp;R12,'SX-RX Splitter Magnets Table'!AM:AM,"&gt;"&amp;Q12,'SX-RX Splitter Magnets Table'!AI:AI,"&lt;"&amp;T12,'SX-RX Splitter Magnets Table'!AI:AI,"&gt;"&amp;S12,'SX-RX Splitter Magnets Table'!AJ:AJ,"&lt;"&amp;V12,'SX-RX Splitter Magnets Table'!AJ:AJ,"&gt;"&amp;U12)</f>
        <v>93</v>
      </c>
      <c r="Y12" s="298"/>
      <c r="Z12" s="584">
        <v>2902</v>
      </c>
      <c r="AA12" s="301"/>
      <c r="AB12" s="309">
        <f>ABS(AA12*Z12)</f>
        <v>0</v>
      </c>
    </row>
    <row r="13" spans="1:28" x14ac:dyDescent="0.25">
      <c r="A13" s="367">
        <v>10</v>
      </c>
      <c r="B13" s="345" t="s">
        <v>207</v>
      </c>
      <c r="C13" s="335" t="s">
        <v>128</v>
      </c>
      <c r="D13" s="335" t="s">
        <v>128</v>
      </c>
      <c r="E13" s="284">
        <v>0.5</v>
      </c>
      <c r="F13" s="284">
        <v>1.4</v>
      </c>
      <c r="G13" s="284">
        <v>0.7</v>
      </c>
      <c r="H13" s="102">
        <v>-1.0049999999999999</v>
      </c>
      <c r="I13" s="210">
        <v>-2</v>
      </c>
      <c r="J13" s="284">
        <v>2.0099999999999998</v>
      </c>
      <c r="K13" s="2">
        <f>VLOOKUP(Table52[[#This Row],[Column29]],'Old Version, Power Supplies'!AA$195:AC$212,2,FALSE)</f>
        <v>8</v>
      </c>
      <c r="L13" s="279">
        <f>ABS(Table52[[#This Row],[Column3123]]/Table52[[#This Row],[Column31324]])</f>
        <v>7.9601990049751254</v>
      </c>
      <c r="M13" s="2">
        <f>VLOOKUP(Table52[[#This Row],[Column29]],'Old Version, Power Supplies'!AA$195:AC$212,3,FALSE)</f>
        <v>3</v>
      </c>
      <c r="N13" s="279">
        <f>ABS(Table52[[#This Row],[Column31223]]/Table52[[#This Row],[Column31323]])</f>
        <v>1.5</v>
      </c>
      <c r="P13" s="276" t="s">
        <v>309</v>
      </c>
      <c r="Q13" s="589">
        <v>0.1</v>
      </c>
      <c r="R13" s="589">
        <f>T13*V13</f>
        <v>3300</v>
      </c>
      <c r="S13" s="595">
        <v>0</v>
      </c>
      <c r="T13" s="595">
        <v>20</v>
      </c>
      <c r="U13" s="592">
        <v>0</v>
      </c>
      <c r="V13" s="592">
        <v>165</v>
      </c>
      <c r="W13" s="1">
        <f>COUNTIFS('SX-RX Splitter Magnets Table'!AM:AM,"&lt;"&amp;R13,'SX-RX Splitter Magnets Table'!AM:AM,"&gt;"&amp;Q13,'SX-RX Splitter Magnets Table'!AI:AI,"&lt; "&amp;T13,'SX-RX Splitter Magnets Table'!AJ:AJ,"&lt;"&amp;V13)</f>
        <v>87</v>
      </c>
      <c r="X13" s="1">
        <f>COUNTIFS('SX-RX Splitter Magnets Table'!AM:AM,"&lt;"&amp;R13,'SX-RX Splitter Magnets Table'!AM:AM,"&gt;"&amp;Q13,'SX-RX Splitter Magnets Table'!AI:AI,"&lt;"&amp;T13,'SX-RX Splitter Magnets Table'!AI:AI,"&gt;"&amp;S13,'SX-RX Splitter Magnets Table'!AJ:AJ,"&lt;"&amp;V13,'SX-RX Splitter Magnets Table'!AJ:AJ,"&gt;"&amp;U13)</f>
        <v>87</v>
      </c>
      <c r="Y13" s="2"/>
      <c r="Z13" s="584">
        <v>3698</v>
      </c>
      <c r="AA13" s="301"/>
      <c r="AB13" s="309">
        <f>ABS(AA13*Z13)</f>
        <v>0</v>
      </c>
    </row>
    <row r="14" spans="1:28" x14ac:dyDescent="0.25">
      <c r="A14" s="367">
        <v>11</v>
      </c>
      <c r="B14" s="345" t="s">
        <v>211</v>
      </c>
      <c r="C14" s="335" t="s">
        <v>212</v>
      </c>
      <c r="D14" s="335" t="s">
        <v>111</v>
      </c>
      <c r="E14" s="284">
        <v>1.6</v>
      </c>
      <c r="F14" s="284">
        <v>4.3</v>
      </c>
      <c r="G14" s="284">
        <v>6.88</v>
      </c>
      <c r="H14" s="210">
        <v>1.71</v>
      </c>
      <c r="I14" s="210">
        <v>4.2880000000000003</v>
      </c>
      <c r="J14" s="284">
        <v>7.3324800000000003</v>
      </c>
      <c r="K14" s="2">
        <f>VLOOKUP(Table52[[#This Row],[Column29]],'Old Version, Power Supplies'!AA$195:AC$212,2,FALSE)</f>
        <v>10</v>
      </c>
      <c r="L14" s="279">
        <f>ABS(Table52[[#This Row],[Column3123]]/Table52[[#This Row],[Column31324]])</f>
        <v>5.8479532163742691</v>
      </c>
      <c r="M14" s="2">
        <f>VLOOKUP(Table52[[#This Row],[Column29]],'Old Version, Power Supplies'!AA$195:AC$212,3,FALSE)</f>
        <v>20</v>
      </c>
      <c r="N14" s="279">
        <f>ABS(Table52[[#This Row],[Column31223]]/Table52[[#This Row],[Column31323]])</f>
        <v>4.6641791044776113</v>
      </c>
      <c r="P14" s="276" t="s">
        <v>181</v>
      </c>
      <c r="Q14" s="589">
        <v>0.1</v>
      </c>
      <c r="R14" s="589">
        <f>T14*V14</f>
        <v>3300</v>
      </c>
      <c r="S14" s="595">
        <v>0</v>
      </c>
      <c r="T14" s="595">
        <v>15</v>
      </c>
      <c r="U14" s="592">
        <v>0</v>
      </c>
      <c r="V14" s="592">
        <v>220</v>
      </c>
      <c r="W14" s="1">
        <f>COUNTIFS('SX-RX Splitter Magnets Table'!AM:AM,"&lt;"&amp;R14,'SX-RX Splitter Magnets Table'!AM:AM,"&gt;"&amp;Q14,'SX-RX Splitter Magnets Table'!AI:AI,"&lt; "&amp;T14,'SX-RX Splitter Magnets Table'!AJ:AJ,"&lt;"&amp;V14)</f>
        <v>107</v>
      </c>
      <c r="X14" s="1">
        <f>COUNTIFS('SX-RX Splitter Magnets Table'!AM:AM,"&lt;"&amp;R14,'SX-RX Splitter Magnets Table'!AM:AM,"&gt;"&amp;Q14,'SX-RX Splitter Magnets Table'!AI:AI,"&lt;"&amp;T14,'SX-RX Splitter Magnets Table'!AI:AI,"&gt;"&amp;S14,'SX-RX Splitter Magnets Table'!AJ:AJ,"&lt;"&amp;V14,'SX-RX Splitter Magnets Table'!AJ:AJ,"&gt;"&amp;U14)</f>
        <v>107</v>
      </c>
      <c r="Y14" s="2">
        <v>1</v>
      </c>
      <c r="Z14" s="584">
        <v>3698</v>
      </c>
      <c r="AA14" s="301"/>
      <c r="AB14" s="309">
        <f>ABS(AA14*Z14)</f>
        <v>0</v>
      </c>
    </row>
    <row r="15" spans="1:28" x14ac:dyDescent="0.25">
      <c r="A15" s="367">
        <v>12</v>
      </c>
      <c r="B15" s="345" t="s">
        <v>216</v>
      </c>
      <c r="C15" s="335" t="s">
        <v>212</v>
      </c>
      <c r="D15" s="335" t="s">
        <v>111</v>
      </c>
      <c r="E15" s="284">
        <v>1.2</v>
      </c>
      <c r="F15" s="284">
        <v>3.2</v>
      </c>
      <c r="G15" s="284">
        <v>3.84</v>
      </c>
      <c r="H15" s="210">
        <v>1.171</v>
      </c>
      <c r="I15" s="210">
        <v>2.923</v>
      </c>
      <c r="J15" s="284">
        <v>3.4228330000000002</v>
      </c>
      <c r="K15" s="2">
        <f>VLOOKUP(Table52[[#This Row],[Column29]],'Old Version, Power Supplies'!AA$195:AC$212,2,FALSE)</f>
        <v>10</v>
      </c>
      <c r="L15" s="279">
        <f>ABS(Table52[[#This Row],[Column3123]]/Table52[[#This Row],[Column31324]])</f>
        <v>8.5397096498719041</v>
      </c>
      <c r="M15" s="2">
        <f>VLOOKUP(Table52[[#This Row],[Column29]],'Old Version, Power Supplies'!AA$195:AC$212,3,FALSE)</f>
        <v>20</v>
      </c>
      <c r="N15" s="279">
        <f>ABS(Table52[[#This Row],[Column31223]]/Table52[[#This Row],[Column31323]])</f>
        <v>6.8422853232979817</v>
      </c>
      <c r="P15" s="276" t="s">
        <v>374</v>
      </c>
      <c r="Q15" s="589">
        <v>0.1</v>
      </c>
      <c r="R15" s="589">
        <f>T15*V15</f>
        <v>5000</v>
      </c>
      <c r="S15" s="595">
        <v>0</v>
      </c>
      <c r="T15" s="595">
        <v>10</v>
      </c>
      <c r="U15" s="592">
        <v>0</v>
      </c>
      <c r="V15" s="592">
        <v>500</v>
      </c>
      <c r="W15" s="1">
        <f>COUNTIFS('SX-RX Splitter Magnets Table'!AM:AM,"&lt;"&amp;R15,'SX-RX Splitter Magnets Table'!AM:AM,"&gt;"&amp;Q15,'SX-RX Splitter Magnets Table'!AI:AI,"&lt; "&amp;T15,'SX-RX Splitter Magnets Table'!AJ:AJ,"&lt;"&amp;V15)</f>
        <v>99</v>
      </c>
      <c r="X15" s="1">
        <f>COUNTIFS('SX-RX Splitter Magnets Table'!AM:AM,"&lt;"&amp;R15,'SX-RX Splitter Magnets Table'!AM:AM,"&gt;"&amp;Q15,'SX-RX Splitter Magnets Table'!AI:AI,"&lt;"&amp;T15,'SX-RX Splitter Magnets Table'!AI:AI,"&gt;"&amp;S15,'SX-RX Splitter Magnets Table'!AJ:AJ,"&lt;"&amp;V15,'SX-RX Splitter Magnets Table'!AJ:AJ,"&gt;"&amp;U15)</f>
        <v>99</v>
      </c>
      <c r="Y15" s="2"/>
      <c r="Z15" s="584">
        <v>4612</v>
      </c>
      <c r="AA15" s="301"/>
      <c r="AB15" s="309">
        <f>ABS(AA15*Z15)</f>
        <v>0</v>
      </c>
    </row>
    <row r="16" spans="1:28" x14ac:dyDescent="0.25">
      <c r="A16" s="367">
        <v>13</v>
      </c>
      <c r="B16" s="353" t="s">
        <v>218</v>
      </c>
      <c r="C16" s="335" t="s">
        <v>153</v>
      </c>
      <c r="D16" s="335" t="s">
        <v>111</v>
      </c>
      <c r="E16" s="284">
        <v>3.6</v>
      </c>
      <c r="F16" s="282">
        <v>9.8000000000000007</v>
      </c>
      <c r="G16" s="282">
        <v>35.28</v>
      </c>
      <c r="H16" s="210">
        <v>4.2060000000000004</v>
      </c>
      <c r="I16" s="210">
        <v>9.8859999999999992</v>
      </c>
      <c r="J16" s="282">
        <v>41.580516000000003</v>
      </c>
      <c r="K16" s="2">
        <f>VLOOKUP(Table52[[#This Row],[Column29]],'Old Version, Power Supplies'!AA$195:AC$212,2,FALSE)</f>
        <v>10</v>
      </c>
      <c r="L16" s="279">
        <f>ABS(Table52[[#This Row],[Column3123]]/Table52[[#This Row],[Column31324]])</f>
        <v>2.377555872563005</v>
      </c>
      <c r="M16" s="2">
        <f>VLOOKUP(Table52[[#This Row],[Column29]],'Old Version, Power Supplies'!AA$195:AC$212,3,FALSE)</f>
        <v>20</v>
      </c>
      <c r="N16" s="279">
        <f>ABS(Table52[[#This Row],[Column31223]]/Table52[[#This Row],[Column31323]])</f>
        <v>2.0230629172567269</v>
      </c>
      <c r="P16" s="276" t="s">
        <v>359</v>
      </c>
      <c r="Q16" s="590">
        <v>0.1</v>
      </c>
      <c r="R16" s="590">
        <f>T16*V16</f>
        <v>5000</v>
      </c>
      <c r="S16" s="596">
        <v>0</v>
      </c>
      <c r="T16" s="596">
        <v>20</v>
      </c>
      <c r="U16" s="593">
        <v>0</v>
      </c>
      <c r="V16" s="593">
        <v>250</v>
      </c>
      <c r="W16" s="1">
        <f>COUNTIFS('SX-RX Splitter Magnets Table'!AM:AM,"&lt;"&amp;R16,'SX-RX Splitter Magnets Table'!AM:AM,"&gt;"&amp;Q16,'SX-RX Splitter Magnets Table'!AI:AI,"&lt; "&amp;T16,'SX-RX Splitter Magnets Table'!AJ:AJ,"&lt;"&amp;V16)</f>
        <v>111</v>
      </c>
      <c r="X16" s="1">
        <f>COUNTIFS('SX-RX Splitter Magnets Table'!AM:AM,"&lt;"&amp;R16,'SX-RX Splitter Magnets Table'!AM:AM,"&gt;"&amp;Q16,'SX-RX Splitter Magnets Table'!AI:AI,"&lt;"&amp;T16,'SX-RX Splitter Magnets Table'!AI:AI,"&gt;"&amp;S16,'SX-RX Splitter Magnets Table'!AJ:AJ,"&lt;"&amp;V16,'SX-RX Splitter Magnets Table'!AJ:AJ,"&gt;"&amp;U16)</f>
        <v>111</v>
      </c>
      <c r="Y16" s="298"/>
      <c r="Z16" s="584">
        <v>4612</v>
      </c>
      <c r="AA16" s="301"/>
      <c r="AB16" s="309">
        <f>ABS(AA16*Z16)</f>
        <v>0</v>
      </c>
    </row>
    <row r="17" spans="1:28" x14ac:dyDescent="0.25">
      <c r="A17" s="367">
        <v>14</v>
      </c>
      <c r="B17" s="345" t="s">
        <v>220</v>
      </c>
      <c r="C17" s="335" t="s">
        <v>111</v>
      </c>
      <c r="D17" s="335" t="s">
        <v>111</v>
      </c>
      <c r="E17" s="284">
        <v>2.6</v>
      </c>
      <c r="F17" s="284">
        <v>7</v>
      </c>
      <c r="G17" s="284">
        <v>18.2</v>
      </c>
      <c r="H17" s="210">
        <v>2.6560000000000001</v>
      </c>
      <c r="I17" s="210">
        <v>6.2359999999999998</v>
      </c>
      <c r="J17" s="284">
        <v>16.562816000000002</v>
      </c>
      <c r="K17" s="2">
        <f>VLOOKUP(Table52[[#This Row],[Column29]],'Old Version, Power Supplies'!AA$195:AC$212,2,FALSE)</f>
        <v>10</v>
      </c>
      <c r="L17" s="279">
        <f>ABS(Table52[[#This Row],[Column3123]]/Table52[[#This Row],[Column31324]])</f>
        <v>3.7650602409638552</v>
      </c>
      <c r="M17" s="2">
        <f>VLOOKUP(Table52[[#This Row],[Column29]],'Old Version, Power Supplies'!AA$195:AC$212,3,FALSE)</f>
        <v>20</v>
      </c>
      <c r="N17" s="279">
        <f>ABS(Table52[[#This Row],[Column31223]]/Table52[[#This Row],[Column31323]])</f>
        <v>3.2071840923669019</v>
      </c>
      <c r="P17" s="276" t="s">
        <v>257</v>
      </c>
      <c r="Q17" s="589">
        <v>0.1</v>
      </c>
      <c r="R17" s="589">
        <f>T17*V17</f>
        <v>10000</v>
      </c>
      <c r="S17" s="595">
        <v>0</v>
      </c>
      <c r="T17" s="595">
        <v>40</v>
      </c>
      <c r="U17" s="592">
        <v>0</v>
      </c>
      <c r="V17" s="592">
        <v>250</v>
      </c>
      <c r="W17" s="1">
        <f>COUNTIFS('SX-RX Splitter Magnets Table'!AM:AM,"&lt;"&amp;R17,'SX-RX Splitter Magnets Table'!AM:AM,"&gt;"&amp;Q17,'SX-RX Splitter Magnets Table'!AI:AI,"&lt; "&amp;T17,'SX-RX Splitter Magnets Table'!AJ:AJ,"&lt;"&amp;V17)</f>
        <v>111</v>
      </c>
      <c r="X17" s="1">
        <f>COUNTIFS('SX-RX Splitter Magnets Table'!AM:AM,"&lt;"&amp;R17,'SX-RX Splitter Magnets Table'!AM:AM,"&gt;"&amp;Q17,'SX-RX Splitter Magnets Table'!AI:AI,"&lt;"&amp;T17,'SX-RX Splitter Magnets Table'!AI:AI,"&gt;"&amp;S17,'SX-RX Splitter Magnets Table'!AJ:AJ,"&lt;"&amp;V17,'SX-RX Splitter Magnets Table'!AJ:AJ,"&gt;"&amp;U17)</f>
        <v>111</v>
      </c>
      <c r="Y17" s="2"/>
      <c r="Z17" s="584">
        <v>6618</v>
      </c>
      <c r="AA17" s="301"/>
      <c r="AB17" s="309">
        <f>ABS(AA17*Z17)</f>
        <v>0</v>
      </c>
    </row>
    <row r="18" spans="1:28" x14ac:dyDescent="0.25">
      <c r="A18" s="367">
        <v>15</v>
      </c>
      <c r="B18" s="345" t="s">
        <v>224</v>
      </c>
      <c r="C18" s="335" t="s">
        <v>212</v>
      </c>
      <c r="D18" s="335" t="s">
        <v>111</v>
      </c>
      <c r="E18" s="284">
        <v>0.9</v>
      </c>
      <c r="F18" s="284">
        <v>2.5</v>
      </c>
      <c r="G18" s="284">
        <v>2.25</v>
      </c>
      <c r="H18" s="210">
        <v>1.042</v>
      </c>
      <c r="I18" s="210">
        <v>2.556</v>
      </c>
      <c r="J18" s="284">
        <v>2.6633520000000002</v>
      </c>
      <c r="K18" s="2">
        <f>VLOOKUP(Table52[[#This Row],[Column29]],'Old Version, Power Supplies'!AA$195:AC$212,2,FALSE)</f>
        <v>10</v>
      </c>
      <c r="L18" s="279">
        <f>ABS(Table52[[#This Row],[Column3123]]/Table52[[#This Row],[Column31324]])</f>
        <v>9.5969289827255277</v>
      </c>
      <c r="M18" s="2">
        <f>VLOOKUP(Table52[[#This Row],[Column29]],'Old Version, Power Supplies'!AA$195:AC$212,3,FALSE)</f>
        <v>20</v>
      </c>
      <c r="N18" s="279">
        <f>ABS(Table52[[#This Row],[Column31223]]/Table52[[#This Row],[Column31323]])</f>
        <v>7.8247261345852896</v>
      </c>
      <c r="P18" s="598" t="s">
        <v>824</v>
      </c>
      <c r="Q18" s="599">
        <v>0.1</v>
      </c>
      <c r="R18" s="599">
        <f>T18*V18</f>
        <v>10000</v>
      </c>
      <c r="S18" s="600">
        <v>0</v>
      </c>
      <c r="T18" s="600">
        <v>25</v>
      </c>
      <c r="U18" s="601">
        <v>0</v>
      </c>
      <c r="V18" s="601">
        <v>400</v>
      </c>
      <c r="W18" s="580">
        <f>COUNTIFS('SX-RX Splitter Magnets Table'!AM:AM,"&lt;"&amp;R18,'SX-RX Splitter Magnets Table'!AM:AM,"&gt;"&amp;Q18,'SX-RX Splitter Magnets Table'!AI:AI,"&lt; "&amp;T18,'SX-RX Splitter Magnets Table'!AJ:AJ,"&lt;"&amp;V18)</f>
        <v>117</v>
      </c>
      <c r="X18" s="580">
        <f>COUNTIFS('SX-RX Splitter Magnets Table'!AM:AM,"&lt;"&amp;R18,'SX-RX Splitter Magnets Table'!AM:AM,"&gt;"&amp;Q18,'SX-RX Splitter Magnets Table'!AI:AI,"&lt;"&amp;T18,'SX-RX Splitter Magnets Table'!AI:AI,"&gt;"&amp;S18,'SX-RX Splitter Magnets Table'!AJ:AJ,"&lt;"&amp;V18,'SX-RX Splitter Magnets Table'!AJ:AJ,"&gt;"&amp;U18)</f>
        <v>117</v>
      </c>
      <c r="Y18" s="2"/>
      <c r="Z18" s="602">
        <v>6618</v>
      </c>
      <c r="AA18" s="587">
        <v>1</v>
      </c>
      <c r="AB18" s="629">
        <f>ABS(AA18*Z18)</f>
        <v>6618</v>
      </c>
    </row>
    <row r="19" spans="1:28" x14ac:dyDescent="0.25">
      <c r="A19" s="367">
        <v>16</v>
      </c>
      <c r="B19" s="345" t="s">
        <v>228</v>
      </c>
      <c r="C19" s="335" t="s">
        <v>212</v>
      </c>
      <c r="D19" s="335" t="s">
        <v>111</v>
      </c>
      <c r="E19" s="284">
        <v>1.8</v>
      </c>
      <c r="F19" s="284">
        <v>4.8</v>
      </c>
      <c r="G19" s="284">
        <v>8.64</v>
      </c>
      <c r="H19" s="210">
        <v>2.113</v>
      </c>
      <c r="I19" s="210">
        <v>5.2359999999999998</v>
      </c>
      <c r="J19" s="284">
        <v>11.063668</v>
      </c>
      <c r="K19" s="2">
        <f>VLOOKUP(Table52[[#This Row],[Column29]],'Old Version, Power Supplies'!AA$195:AC$212,2,FALSE)</f>
        <v>10</v>
      </c>
      <c r="L19" s="279">
        <f>ABS(Table52[[#This Row],[Column3123]]/Table52[[#This Row],[Column31324]])</f>
        <v>4.7326076668244204</v>
      </c>
      <c r="M19" s="2">
        <f>VLOOKUP(Table52[[#This Row],[Column29]],'Old Version, Power Supplies'!AA$195:AC$212,3,FALSE)</f>
        <v>20</v>
      </c>
      <c r="N19" s="279">
        <f>ABS(Table52[[#This Row],[Column31223]]/Table52[[#This Row],[Column31323]])</f>
        <v>3.8197097020626436</v>
      </c>
      <c r="P19" s="276" t="s">
        <v>349</v>
      </c>
      <c r="Q19" s="589">
        <v>500</v>
      </c>
      <c r="R19" s="589">
        <f>T19*V19</f>
        <v>10000</v>
      </c>
      <c r="S19" s="595">
        <v>0</v>
      </c>
      <c r="T19" s="595">
        <v>12.5</v>
      </c>
      <c r="U19" s="592">
        <v>0</v>
      </c>
      <c r="V19" s="592">
        <v>800</v>
      </c>
      <c r="W19" s="1">
        <f>COUNTIFS('SX-RX Splitter Magnets Table'!AM:AM,"&lt;"&amp;R19,'SX-RX Splitter Magnets Table'!AM:AM,"&gt;"&amp;Q19,'SX-RX Splitter Magnets Table'!AI:AI,"&lt; "&amp;T19,'SX-RX Splitter Magnets Table'!AJ:AJ,"&lt;"&amp;V19)</f>
        <v>38</v>
      </c>
      <c r="X19" s="1">
        <f>COUNTIFS('SX-RX Splitter Magnets Table'!AM:AM,"&lt;"&amp;R19,'SX-RX Splitter Magnets Table'!AM:AM,"&gt;"&amp;Q19,'SX-RX Splitter Magnets Table'!AI:AI,"&lt;"&amp;T19,'SX-RX Splitter Magnets Table'!AI:AI,"&gt;"&amp;S19,'SX-RX Splitter Magnets Table'!AJ:AJ,"&lt;"&amp;V19,'SX-RX Splitter Magnets Table'!AJ:AJ,"&gt;"&amp;U19)</f>
        <v>38</v>
      </c>
      <c r="Y19" s="2"/>
      <c r="Z19" s="584">
        <v>6618</v>
      </c>
      <c r="AA19" s="587">
        <v>1</v>
      </c>
      <c r="AB19" s="629">
        <f>ABS(AA19*Z19)</f>
        <v>6618</v>
      </c>
    </row>
    <row r="20" spans="1:28" x14ac:dyDescent="0.25">
      <c r="A20" s="367">
        <v>17</v>
      </c>
      <c r="B20" s="345" t="s">
        <v>230</v>
      </c>
      <c r="C20" s="335" t="s">
        <v>128</v>
      </c>
      <c r="D20" s="335" t="s">
        <v>128</v>
      </c>
      <c r="E20" s="284">
        <v>0.4</v>
      </c>
      <c r="F20" s="284">
        <v>1.1000000000000001</v>
      </c>
      <c r="G20" s="284">
        <v>0.44000000000000006</v>
      </c>
      <c r="H20" s="102">
        <v>-0.184</v>
      </c>
      <c r="I20" s="210">
        <v>-0.36</v>
      </c>
      <c r="J20" s="284">
        <v>6.6239999999999993E-2</v>
      </c>
      <c r="K20" s="2">
        <f>VLOOKUP(Table52[[#This Row],[Column29]],'Old Version, Power Supplies'!AA$195:AC$212,2,FALSE)</f>
        <v>8</v>
      </c>
      <c r="L20" s="279">
        <f>ABS(Table52[[#This Row],[Column3123]]/Table52[[#This Row],[Column31324]])</f>
        <v>43.478260869565219</v>
      </c>
      <c r="M20" s="2">
        <f>VLOOKUP(Table52[[#This Row],[Column29]],'Old Version, Power Supplies'!AA$195:AC$212,3,FALSE)</f>
        <v>3</v>
      </c>
      <c r="N20" s="279">
        <f>ABS(Table52[[#This Row],[Column31223]]/Table52[[#This Row],[Column31323]])</f>
        <v>8.3333333333333339</v>
      </c>
      <c r="P20" s="276" t="s">
        <v>575</v>
      </c>
      <c r="Q20" s="589">
        <v>500</v>
      </c>
      <c r="R20" s="589">
        <f>T20*V20</f>
        <v>10000</v>
      </c>
      <c r="S20" s="595">
        <v>0</v>
      </c>
      <c r="T20" s="595">
        <v>10</v>
      </c>
      <c r="U20" s="592">
        <v>0</v>
      </c>
      <c r="V20" s="592">
        <v>1000</v>
      </c>
      <c r="W20" s="1">
        <f>COUNTIFS('SX-RX Splitter Magnets Table'!AM:AM,"&lt;"&amp;R20,'SX-RX Splitter Magnets Table'!AM:AM,"&gt;"&amp;Q20,'SX-RX Splitter Magnets Table'!AI:AI,"&lt; "&amp;T20,'SX-RX Splitter Magnets Table'!AJ:AJ,"&lt;"&amp;V20)</f>
        <v>28</v>
      </c>
      <c r="X20" s="1">
        <f>COUNTIFS('SX-RX Splitter Magnets Table'!AM:AM,"&lt;"&amp;R20,'SX-RX Splitter Magnets Table'!AM:AM,"&gt;"&amp;Q20,'SX-RX Splitter Magnets Table'!AI:AI,"&lt;"&amp;T20,'SX-RX Splitter Magnets Table'!AI:AI,"&gt;"&amp;S20,'SX-RX Splitter Magnets Table'!AJ:AJ,"&lt;"&amp;V20,'SX-RX Splitter Magnets Table'!AJ:AJ,"&gt;"&amp;U20)</f>
        <v>28</v>
      </c>
      <c r="Y20" s="2"/>
      <c r="Z20" s="584">
        <v>6618</v>
      </c>
      <c r="AA20" s="301"/>
      <c r="AB20" s="309">
        <f>ABS(AA20*Z20)</f>
        <v>0</v>
      </c>
    </row>
    <row r="21" spans="1:28" x14ac:dyDescent="0.25">
      <c r="A21" s="367">
        <v>18</v>
      </c>
      <c r="B21" s="345" t="s">
        <v>166</v>
      </c>
      <c r="C21" s="335" t="s">
        <v>128</v>
      </c>
      <c r="D21" s="335" t="s">
        <v>128</v>
      </c>
      <c r="E21" s="284">
        <v>0.01</v>
      </c>
      <c r="F21" s="284">
        <v>0.01</v>
      </c>
      <c r="G21" s="284">
        <v>1E-4</v>
      </c>
      <c r="H21" s="210">
        <v>5.6000000000000001E-2</v>
      </c>
      <c r="I21" s="210">
        <v>0.19900000000000001</v>
      </c>
      <c r="J21" s="582">
        <v>1.1144000000000001E-2</v>
      </c>
      <c r="K21" s="2">
        <f>VLOOKUP(Table52[[#This Row],[Column29]],'Old Version, Power Supplies'!AA$195:AC$212,2,FALSE)</f>
        <v>8</v>
      </c>
      <c r="L21" s="279">
        <f>ABS(Table52[[#This Row],[Column3123]]/Table52[[#This Row],[Column31324]])</f>
        <v>142.85714285714286</v>
      </c>
      <c r="M21" s="2">
        <f>VLOOKUP(Table52[[#This Row],[Column29]],'Old Version, Power Supplies'!AA$195:AC$212,3,FALSE)</f>
        <v>3</v>
      </c>
      <c r="N21" s="279">
        <f>ABS(Table52[[#This Row],[Column31223]]/Table52[[#This Row],[Column31323]])</f>
        <v>15.075376884422109</v>
      </c>
      <c r="P21" s="586"/>
      <c r="Q21" s="630"/>
      <c r="R21" s="630"/>
      <c r="S21" s="631"/>
      <c r="T21" s="631"/>
      <c r="U21" s="632"/>
      <c r="V21" s="632"/>
      <c r="W21" s="102"/>
      <c r="X21" s="102"/>
      <c r="Y21" s="25"/>
      <c r="AA21" s="315" t="s">
        <v>831</v>
      </c>
      <c r="AB21" s="316">
        <f>SUM(AB3:AB20)</f>
        <v>13236</v>
      </c>
    </row>
    <row r="22" spans="1:28" x14ac:dyDescent="0.25">
      <c r="A22" s="367">
        <v>19</v>
      </c>
      <c r="B22" s="345" t="s">
        <v>170</v>
      </c>
      <c r="C22" s="335" t="s">
        <v>128</v>
      </c>
      <c r="D22" s="335" t="s">
        <v>128</v>
      </c>
      <c r="E22" s="284">
        <v>0.01</v>
      </c>
      <c r="F22" s="284">
        <v>0.01</v>
      </c>
      <c r="G22" s="284">
        <v>1E-4</v>
      </c>
      <c r="H22" s="210">
        <v>1.4E-2</v>
      </c>
      <c r="I22" s="210">
        <v>5.8999999999999997E-2</v>
      </c>
      <c r="J22" s="582">
        <v>8.2600000000000002E-4</v>
      </c>
      <c r="K22" s="2">
        <f>VLOOKUP(Table52[[#This Row],[Column29]],'Old Version, Power Supplies'!AA$195:AC$212,2,FALSE)</f>
        <v>8</v>
      </c>
      <c r="L22" s="279">
        <f>ABS(Table52[[#This Row],[Column3123]]/Table52[[#This Row],[Column31324]])</f>
        <v>571.42857142857144</v>
      </c>
      <c r="M22" s="2">
        <f>VLOOKUP(Table52[[#This Row],[Column29]],'Old Version, Power Supplies'!AA$195:AC$212,3,FALSE)</f>
        <v>3</v>
      </c>
      <c r="N22" s="279">
        <f>ABS(Table52[[#This Row],[Column31223]]/Table52[[#This Row],[Column31323]])</f>
        <v>50.847457627118644</v>
      </c>
      <c r="P22" s="633" t="s">
        <v>1076</v>
      </c>
      <c r="Q22" s="634"/>
      <c r="R22" s="634"/>
      <c r="S22" s="634"/>
      <c r="T22" s="634"/>
      <c r="U22" s="634"/>
      <c r="V22" s="634"/>
      <c r="W22" s="634"/>
      <c r="X22" s="634"/>
      <c r="Y22" s="635"/>
    </row>
    <row r="23" spans="1:28" x14ac:dyDescent="0.25">
      <c r="A23" s="367">
        <v>20</v>
      </c>
      <c r="B23" s="345" t="s">
        <v>173</v>
      </c>
      <c r="C23" s="335" t="s">
        <v>128</v>
      </c>
      <c r="D23" s="335" t="s">
        <v>128</v>
      </c>
      <c r="E23" s="284">
        <v>0.01</v>
      </c>
      <c r="F23" s="284">
        <v>0.01</v>
      </c>
      <c r="G23" s="284">
        <v>1E-4</v>
      </c>
      <c r="H23" s="102">
        <v>-0.08</v>
      </c>
      <c r="I23" s="210">
        <v>-0.35</v>
      </c>
      <c r="J23" s="582">
        <v>2.7999999999999997E-2</v>
      </c>
      <c r="K23" s="2">
        <f>VLOOKUP(Table52[[#This Row],[Column29]],'Old Version, Power Supplies'!AA$195:AC$212,2,FALSE)</f>
        <v>8</v>
      </c>
      <c r="L23" s="279">
        <f>ABS(Table52[[#This Row],[Column3123]]/Table52[[#This Row],[Column31324]])</f>
        <v>100</v>
      </c>
      <c r="M23" s="2">
        <f>VLOOKUP(Table52[[#This Row],[Column29]],'Old Version, Power Supplies'!AA$195:AC$212,3,FALSE)</f>
        <v>3</v>
      </c>
      <c r="N23" s="279">
        <f>ABS(Table52[[#This Row],[Column31223]]/Table52[[#This Row],[Column31323]])</f>
        <v>8.5714285714285712</v>
      </c>
      <c r="P23" s="583" t="s">
        <v>1076</v>
      </c>
      <c r="Q23" s="588" t="s">
        <v>1099</v>
      </c>
      <c r="R23" s="588" t="s">
        <v>1100</v>
      </c>
      <c r="S23" s="594" t="s">
        <v>1101</v>
      </c>
      <c r="T23" s="594" t="s">
        <v>1102</v>
      </c>
      <c r="U23" s="591" t="s">
        <v>1103</v>
      </c>
      <c r="V23" s="591" t="s">
        <v>1104</v>
      </c>
      <c r="W23" s="621" t="s">
        <v>1106</v>
      </c>
      <c r="X23" s="621" t="s">
        <v>1105</v>
      </c>
      <c r="Y23" s="314" t="s">
        <v>1107</v>
      </c>
    </row>
    <row r="24" spans="1:28" x14ac:dyDescent="0.25">
      <c r="A24" s="367">
        <v>21</v>
      </c>
      <c r="B24" s="345" t="s">
        <v>176</v>
      </c>
      <c r="C24" s="335" t="s">
        <v>128</v>
      </c>
      <c r="D24" s="335" t="s">
        <v>128</v>
      </c>
      <c r="E24" s="284">
        <v>0.01</v>
      </c>
      <c r="F24" s="284">
        <v>0.01</v>
      </c>
      <c r="G24" s="284">
        <v>1E-4</v>
      </c>
      <c r="H24" s="210">
        <v>0.13800000000000001</v>
      </c>
      <c r="I24" s="210">
        <v>0.6</v>
      </c>
      <c r="J24" s="582">
        <v>8.2799999999999999E-2</v>
      </c>
      <c r="K24" s="2">
        <f>VLOOKUP(Table52[[#This Row],[Column29]],'Old Version, Power Supplies'!AA$195:AC$212,2,FALSE)</f>
        <v>8</v>
      </c>
      <c r="L24" s="279">
        <f>ABS(Table52[[#This Row],[Column3123]]/Table52[[#This Row],[Column31324]])</f>
        <v>57.971014492753618</v>
      </c>
      <c r="M24" s="2">
        <f>VLOOKUP(Table52[[#This Row],[Column29]],'Old Version, Power Supplies'!AA$195:AC$212,3,FALSE)</f>
        <v>3</v>
      </c>
      <c r="N24" s="279">
        <f>ABS(Table52[[#This Row],[Column31223]]/Table52[[#This Row],[Column31323]])</f>
        <v>5</v>
      </c>
      <c r="P24" s="581" t="s">
        <v>128</v>
      </c>
      <c r="Q24" s="589">
        <v>1.0000000000000001E-5</v>
      </c>
      <c r="R24" s="589">
        <f>T24*V24</f>
        <v>24</v>
      </c>
      <c r="S24" s="595">
        <v>0</v>
      </c>
      <c r="T24" s="595">
        <v>8</v>
      </c>
      <c r="U24" s="592">
        <v>0</v>
      </c>
      <c r="V24" s="592">
        <v>3</v>
      </c>
      <c r="W24" s="1">
        <f>COUNTIFS('SX-RX Splitter Magnets Table'!AM:AM,"&lt;"&amp;R24,'SX-RX Splitter Magnets Table'!AM:AM,"&gt;"&amp;Q24,'SX-RX Splitter Magnets Table'!AI:AI,"&lt; "&amp;T24,'SX-RX Splitter Magnets Table'!AJ:AJ,"&lt;"&amp;V24)</f>
        <v>66</v>
      </c>
      <c r="X24" s="1">
        <f>COUNTIFS('SX-RX Splitter Magnets Table'!AM:AM,"&lt;"&amp;R24,'SX-RX Splitter Magnets Table'!AM:AM,"&gt;"&amp;Q24,'SX-RX Splitter Magnets Table'!AI:AI,"&lt;"&amp;T24,'SX-RX Splitter Magnets Table'!AI:AI,"&gt;"&amp;S24,'SX-RX Splitter Magnets Table'!AJ:AJ,"&lt;"&amp;V24,'SX-RX Splitter Magnets Table'!AJ:AJ,"&gt;"&amp;U24)</f>
        <v>66</v>
      </c>
      <c r="Y24" s="1">
        <f>COUNTIF(D:D,"SigmaPhi 12Ch.")</f>
        <v>45</v>
      </c>
    </row>
    <row r="25" spans="1:28" x14ac:dyDescent="0.25">
      <c r="A25" s="367">
        <v>22</v>
      </c>
      <c r="B25" s="345" t="s">
        <v>244</v>
      </c>
      <c r="C25" s="335" t="s">
        <v>246</v>
      </c>
      <c r="D25" s="335" t="s">
        <v>349</v>
      </c>
      <c r="E25" s="284">
        <v>1.8</v>
      </c>
      <c r="F25" s="282">
        <v>263.10000000000002</v>
      </c>
      <c r="G25" s="282">
        <v>473.58000000000004</v>
      </c>
      <c r="H25" s="210">
        <v>2.7850000000000001</v>
      </c>
      <c r="I25" s="178">
        <v>251.29</v>
      </c>
      <c r="J25" s="282">
        <v>699.84265000000005</v>
      </c>
      <c r="K25" s="2">
        <f>VLOOKUP(Table52[[#This Row],[Column29]],'Old Version, Power Supplies'!AA$195:AC$212,2,FALSE)</f>
        <v>12.5</v>
      </c>
      <c r="L25" s="279">
        <f>ABS(Table52[[#This Row],[Column3123]]/Table52[[#This Row],[Column31324]])</f>
        <v>4.4883303411131061</v>
      </c>
      <c r="M25" s="2">
        <f>VLOOKUP(Table52[[#This Row],[Column29]],'Old Version, Power Supplies'!AA$195:AC$212,3,FALSE)</f>
        <v>800</v>
      </c>
      <c r="N25" s="279">
        <f>ABS(Table52[[#This Row],[Column31223]]/Table52[[#This Row],[Column31323]])</f>
        <v>3.1835727645349996</v>
      </c>
      <c r="P25" s="276" t="s">
        <v>111</v>
      </c>
      <c r="Q25" s="589">
        <v>0.1</v>
      </c>
      <c r="R25" s="589">
        <f>T25*V25</f>
        <v>200</v>
      </c>
      <c r="S25" s="595">
        <v>0</v>
      </c>
      <c r="T25" s="595">
        <v>10</v>
      </c>
      <c r="U25" s="592">
        <v>0.1</v>
      </c>
      <c r="V25" s="592">
        <v>20</v>
      </c>
      <c r="W25" s="1">
        <f>COUNTIFS('SX-RX Splitter Magnets Table'!AM:AM,"&lt;"&amp;R25,'SX-RX Splitter Magnets Table'!AM:AM,"&gt;"&amp;Q25,'SX-RX Splitter Magnets Table'!AI:AI,"&lt; "&amp;T25,'SX-RX Splitter Magnets Table'!AJ:AJ,"&lt;"&amp;V25)</f>
        <v>47</v>
      </c>
      <c r="X25" s="1">
        <f>COUNTIFS('SX-RX Splitter Magnets Table'!AM:AM,"&lt;"&amp;R25,'SX-RX Splitter Magnets Table'!AM:AM,"&gt;"&amp;Q25,'SX-RX Splitter Magnets Table'!AI:AI,"&lt;"&amp;T25,'SX-RX Splitter Magnets Table'!AI:AI,"&gt;"&amp;S25,'SX-RX Splitter Magnets Table'!AJ:AJ,"&lt;"&amp;V25,'SX-RX Splitter Magnets Table'!AJ:AJ,"&gt;"&amp;U25)</f>
        <v>47</v>
      </c>
      <c r="Y25" s="1">
        <f>COUNTIF(D:D,"TDK Z+ 10-20")</f>
        <v>53</v>
      </c>
    </row>
    <row r="26" spans="1:28" x14ac:dyDescent="0.25">
      <c r="A26" s="367">
        <v>23</v>
      </c>
      <c r="B26" s="345" t="s">
        <v>249</v>
      </c>
      <c r="C26" s="335" t="s">
        <v>212</v>
      </c>
      <c r="D26" s="335" t="s">
        <v>111</v>
      </c>
      <c r="E26" s="284">
        <v>2.5</v>
      </c>
      <c r="F26" s="284">
        <v>3.2</v>
      </c>
      <c r="G26" s="284">
        <v>8</v>
      </c>
      <c r="H26" s="210">
        <v>5.59</v>
      </c>
      <c r="I26" s="210">
        <v>6.625</v>
      </c>
      <c r="J26" s="284">
        <v>37.033749999999998</v>
      </c>
      <c r="K26" s="2">
        <f>VLOOKUP(Table52[[#This Row],[Column29]],'Old Version, Power Supplies'!AA$195:AC$212,2,FALSE)</f>
        <v>10</v>
      </c>
      <c r="L26" s="279">
        <f>ABS(Table52[[#This Row],[Column3123]]/Table52[[#This Row],[Column31324]])</f>
        <v>1.7889087656529516</v>
      </c>
      <c r="M26" s="2">
        <f>VLOOKUP(Table52[[#This Row],[Column29]],'Old Version, Power Supplies'!AA$195:AC$212,3,FALSE)</f>
        <v>20</v>
      </c>
      <c r="N26" s="279">
        <f>ABS(Table52[[#This Row],[Column31223]]/Table52[[#This Row],[Column31323]])</f>
        <v>3.0188679245283021</v>
      </c>
      <c r="P26" s="276" t="s">
        <v>1083</v>
      </c>
      <c r="Q26" s="589">
        <f>0.1*R26</f>
        <v>72</v>
      </c>
      <c r="R26" s="589">
        <f>T26*V26</f>
        <v>720</v>
      </c>
      <c r="S26" s="595">
        <f>T26*0.1</f>
        <v>0.8</v>
      </c>
      <c r="T26" s="604">
        <v>8</v>
      </c>
      <c r="U26" s="592">
        <f>0.1*V26</f>
        <v>9</v>
      </c>
      <c r="V26" s="605">
        <v>90</v>
      </c>
      <c r="W26" s="1">
        <f>COUNTIFS('SX-RX Splitter Magnets Table'!AM:AM,"&lt;"&amp;R26,'SX-RX Splitter Magnets Table'!AM:AM,"&gt;"&amp;Q26,'SX-RX Splitter Magnets Table'!AI:AI,"&lt;"&amp;T26,'SX-RX Splitter Magnets Table'!AJ:AJ,"&lt;"&amp;V26)</f>
        <v>11</v>
      </c>
      <c r="X26" s="1">
        <f>COUNTIFS('SX-RX Splitter Magnets Table'!AM:AM,"&lt;"&amp;R26,'SX-RX Splitter Magnets Table'!AM:AM,"&gt;"&amp;Q26,'SX-RX Splitter Magnets Table'!AI:AI,"&lt;"&amp;T26,'SX-RX Splitter Magnets Table'!AI:AI,"&gt;"&amp;S26,'SX-RX Splitter Magnets Table'!AJ:AJ,"&lt;"&amp;V26,'SX-RX Splitter Magnets Table'!AJ:AJ,"&gt;"&amp;U26)</f>
        <v>11</v>
      </c>
      <c r="Y26" s="1">
        <f>COUNTIF(D:D,"GENH8-90")</f>
        <v>11</v>
      </c>
    </row>
    <row r="27" spans="1:28" x14ac:dyDescent="0.25">
      <c r="A27" s="367">
        <v>24</v>
      </c>
      <c r="B27" s="345" t="s">
        <v>251</v>
      </c>
      <c r="C27" s="335" t="s">
        <v>252</v>
      </c>
      <c r="D27" s="335" t="s">
        <v>181</v>
      </c>
      <c r="E27" s="284">
        <v>6.6</v>
      </c>
      <c r="F27" s="282">
        <v>117.1</v>
      </c>
      <c r="G27" s="282">
        <v>772.8599999999999</v>
      </c>
      <c r="H27" s="215">
        <v>6.2270000000000003</v>
      </c>
      <c r="I27" s="13">
        <v>100.56</v>
      </c>
      <c r="J27" s="282">
        <v>626.18712000000005</v>
      </c>
      <c r="K27" s="2">
        <f>VLOOKUP(Table52[[#This Row],[Column29]],'Old Version, Power Supplies'!AA$195:AC$212,2,FALSE)</f>
        <v>15</v>
      </c>
      <c r="L27" s="279">
        <f>ABS(Table52[[#This Row],[Column3123]]/Table52[[#This Row],[Column31324]])</f>
        <v>2.4088646218082541</v>
      </c>
      <c r="M27" s="2">
        <f>VLOOKUP(Table52[[#This Row],[Column29]],'Old Version, Power Supplies'!AA$195:AC$212,3,FALSE)</f>
        <v>220</v>
      </c>
      <c r="N27" s="279">
        <f>ABS(Table52[[#This Row],[Column31223]]/Table52[[#This Row],[Column31323]])</f>
        <v>2.1877486077963404</v>
      </c>
      <c r="P27" s="276" t="s">
        <v>1084</v>
      </c>
      <c r="Q27" s="589">
        <f>0.1*R27</f>
        <v>330</v>
      </c>
      <c r="R27" s="589">
        <f>T27*V27</f>
        <v>3300</v>
      </c>
      <c r="S27" s="595">
        <f>T27*0.1</f>
        <v>1.5</v>
      </c>
      <c r="T27" s="604">
        <v>15</v>
      </c>
      <c r="U27" s="592">
        <f>0.1*V27</f>
        <v>22</v>
      </c>
      <c r="V27" s="605">
        <v>220</v>
      </c>
      <c r="W27" s="1">
        <f>COUNTIFS('SX-RX Splitter Magnets Table'!AM:AM,"&lt;"&amp;R27,'SX-RX Splitter Magnets Table'!AM:AM,"&gt;"&amp;Q27,'SX-RX Splitter Magnets Table'!AI:AI,"&lt;"&amp;T27,'SX-RX Splitter Magnets Table'!AJ:AJ,"&lt;"&amp;V27)</f>
        <v>42</v>
      </c>
      <c r="X27" s="1">
        <f>COUNTIFS('SX-RX Splitter Magnets Table'!AM:AM,"&lt;"&amp;R27,'SX-RX Splitter Magnets Table'!AM:AM,"&gt;"&amp;Q27,'SX-RX Splitter Magnets Table'!AI:AI,"&lt;"&amp;T27,'SX-RX Splitter Magnets Table'!AI:AI,"&gt;"&amp;S27,'SX-RX Splitter Magnets Table'!AJ:AJ,"&lt;"&amp;V27,'SX-RX Splitter Magnets Table'!AJ:AJ,"&gt;"&amp;U27)</f>
        <v>42</v>
      </c>
      <c r="Y27" s="1">
        <f>COUNTIF(D:D,"GENH15-220")</f>
        <v>38</v>
      </c>
    </row>
    <row r="28" spans="1:28" x14ac:dyDescent="0.25">
      <c r="A28" s="367">
        <v>25</v>
      </c>
      <c r="B28" s="345" t="s">
        <v>255</v>
      </c>
      <c r="C28" s="335" t="s">
        <v>359</v>
      </c>
      <c r="D28" s="335" t="s">
        <v>824</v>
      </c>
      <c r="E28" s="363">
        <v>14.6</v>
      </c>
      <c r="F28" s="364">
        <v>182.2</v>
      </c>
      <c r="G28" s="364">
        <v>2660.12</v>
      </c>
      <c r="H28" s="606">
        <v>15.131</v>
      </c>
      <c r="I28" s="178">
        <v>174.72</v>
      </c>
      <c r="J28" s="364">
        <v>2643.6883200000002</v>
      </c>
      <c r="K28" s="2">
        <f>VLOOKUP(Table52[[#This Row],[Column29]],'Old Version, Power Supplies'!AA$195:AC$212,2,FALSE)</f>
        <v>25</v>
      </c>
      <c r="L28" s="279">
        <f>ABS(Table52[[#This Row],[Column3123]]/Table52[[#This Row],[Column31324]])</f>
        <v>1.6522371290727644</v>
      </c>
      <c r="M28" s="2">
        <f>VLOOKUP(Table52[[#This Row],[Column29]],'Old Version, Power Supplies'!AA$195:AC$212,3,FALSE)</f>
        <v>400</v>
      </c>
      <c r="N28" s="279">
        <f>ABS(Table52[[#This Row],[Column31223]]/Table52[[#This Row],[Column31323]])</f>
        <v>2.2893772893772892</v>
      </c>
      <c r="P28" s="276" t="s">
        <v>1085</v>
      </c>
      <c r="Q28" s="589">
        <f>0.1*R28</f>
        <v>1000</v>
      </c>
      <c r="R28" s="589">
        <f>T28*V28</f>
        <v>10000</v>
      </c>
      <c r="S28" s="595">
        <f>T28*0.1</f>
        <v>2.5</v>
      </c>
      <c r="T28" s="604">
        <v>25</v>
      </c>
      <c r="U28" s="592">
        <f>0.1*V28</f>
        <v>40</v>
      </c>
      <c r="V28" s="605">
        <v>400</v>
      </c>
      <c r="W28" s="1">
        <f>COUNTIFS('SX-RX Splitter Magnets Table'!AM:AM,"&lt;"&amp;R28,'SX-RX Splitter Magnets Table'!AM:AM,"&gt;"&amp;Q28,'SX-RX Splitter Magnets Table'!AI:AI,"&lt;"&amp;T28,'SX-RX Splitter Magnets Table'!AJ:AJ,"&lt;"&amp;V28)</f>
        <v>22</v>
      </c>
      <c r="X28" s="1">
        <f>COUNTIFS('SX-RX Splitter Magnets Table'!AM:AM,"&lt;"&amp;R28,'SX-RX Splitter Magnets Table'!AM:AM,"&gt;"&amp;Q28,'SX-RX Splitter Magnets Table'!AI:AI,"&lt;"&amp;T28,'SX-RX Splitter Magnets Table'!AI:AI,"&gt;"&amp;S28,'SX-RX Splitter Magnets Table'!AJ:AJ,"&lt;"&amp;V28,'SX-RX Splitter Magnets Table'!AJ:AJ,"&gt;"&amp;U28)</f>
        <v>22</v>
      </c>
      <c r="Y28" s="1">
        <f>COUNTIF(D:D,"GENH25-400")</f>
        <v>14</v>
      </c>
    </row>
    <row r="29" spans="1:28" x14ac:dyDescent="0.25">
      <c r="A29" s="367">
        <v>26</v>
      </c>
      <c r="B29" s="345" t="s">
        <v>260</v>
      </c>
      <c r="C29" s="335" t="s">
        <v>181</v>
      </c>
      <c r="D29" s="335" t="s">
        <v>181</v>
      </c>
      <c r="E29" s="363">
        <v>9.8000000000000007</v>
      </c>
      <c r="F29" s="364">
        <v>172.5</v>
      </c>
      <c r="G29" s="364">
        <v>1690.5000000000002</v>
      </c>
      <c r="H29" s="285">
        <v>10.7</v>
      </c>
      <c r="I29" s="13">
        <v>175.23</v>
      </c>
      <c r="J29" s="364">
        <v>1874.9609999999998</v>
      </c>
      <c r="K29" s="2">
        <f>VLOOKUP(Table52[[#This Row],[Column29]],'Old Version, Power Supplies'!AA$195:AC$212,2,FALSE)</f>
        <v>15</v>
      </c>
      <c r="L29" s="279">
        <f>ABS(Table52[[#This Row],[Column3123]]/Table52[[#This Row],[Column31324]])</f>
        <v>1.4018691588785048</v>
      </c>
      <c r="M29" s="2">
        <f>VLOOKUP(Table52[[#This Row],[Column29]],'Old Version, Power Supplies'!AA$195:AC$212,3,FALSE)</f>
        <v>220</v>
      </c>
      <c r="N29" s="279">
        <f>ABS(Table52[[#This Row],[Column31223]]/Table52[[#This Row],[Column31323]])</f>
        <v>1.2554927809165097</v>
      </c>
      <c r="P29" s="276" t="s">
        <v>1086</v>
      </c>
      <c r="Q29" s="589">
        <f>0.1*R29</f>
        <v>1000</v>
      </c>
      <c r="R29" s="589">
        <f>T29*V29</f>
        <v>10000</v>
      </c>
      <c r="S29" s="595">
        <f>T29*0.1</f>
        <v>1.25</v>
      </c>
      <c r="T29" s="604">
        <v>12.5</v>
      </c>
      <c r="U29" s="592">
        <f>0.1*V29</f>
        <v>80</v>
      </c>
      <c r="V29" s="605">
        <v>800</v>
      </c>
      <c r="W29" s="1">
        <f>COUNTIFS('SX-RX Splitter Magnets Table'!AM:AM,"&lt;"&amp;R29,'SX-RX Splitter Magnets Table'!AM:AM,"&gt;"&amp;Q29,'SX-RX Splitter Magnets Table'!AI:AI,"&lt;"&amp;T29,'SX-RX Splitter Magnets Table'!AJ:AJ,"&lt;"&amp;V29)</f>
        <v>18</v>
      </c>
      <c r="X29" s="1">
        <f>COUNTIFS('SX-RX Splitter Magnets Table'!AM:AM,"&lt;"&amp;R29,'SX-RX Splitter Magnets Table'!AM:AM,"&gt;"&amp;Q29,'SX-RX Splitter Magnets Table'!AI:AI,"&lt;"&amp;T29,'SX-RX Splitter Magnets Table'!AI:AI,"&gt;"&amp;S29,'SX-RX Splitter Magnets Table'!AJ:AJ,"&lt;"&amp;V29,'SX-RX Splitter Magnets Table'!AJ:AJ,"&gt;"&amp;U29)</f>
        <v>18</v>
      </c>
      <c r="Y29" s="1">
        <f>COUNTIF(D:D,"GENH12.5-800")</f>
        <v>10</v>
      </c>
    </row>
    <row r="30" spans="1:28" x14ac:dyDescent="0.25">
      <c r="A30" s="367">
        <v>27</v>
      </c>
      <c r="B30" s="345" t="s">
        <v>262</v>
      </c>
      <c r="C30" s="335" t="s">
        <v>181</v>
      </c>
      <c r="D30" s="335" t="s">
        <v>181</v>
      </c>
      <c r="E30" s="363">
        <v>9.8000000000000007</v>
      </c>
      <c r="F30" s="364">
        <v>172.5</v>
      </c>
      <c r="G30" s="364">
        <v>1690.5000000000002</v>
      </c>
      <c r="H30" s="285">
        <v>10.574</v>
      </c>
      <c r="I30" s="13">
        <v>172.06</v>
      </c>
      <c r="J30" s="364">
        <v>1819.3624400000001</v>
      </c>
      <c r="K30" s="2">
        <f>VLOOKUP(Table52[[#This Row],[Column29]],'Old Version, Power Supplies'!AA$195:AC$212,2,FALSE)</f>
        <v>15</v>
      </c>
      <c r="L30" s="279">
        <f>ABS(Table52[[#This Row],[Column3123]]/Table52[[#This Row],[Column31324]])</f>
        <v>1.4185738604123321</v>
      </c>
      <c r="M30" s="2">
        <f>VLOOKUP(Table52[[#This Row],[Column29]],'Old Version, Power Supplies'!AA$195:AC$212,3,FALSE)</f>
        <v>220</v>
      </c>
      <c r="N30" s="279">
        <f>ABS(Table52[[#This Row],[Column31223]]/Table52[[#This Row],[Column31323]])</f>
        <v>1.2786237359060793</v>
      </c>
    </row>
    <row r="31" spans="1:28" x14ac:dyDescent="0.25">
      <c r="A31" s="367">
        <v>28</v>
      </c>
      <c r="B31" s="345" t="s">
        <v>264</v>
      </c>
      <c r="C31" s="335" t="s">
        <v>359</v>
      </c>
      <c r="D31" s="335" t="s">
        <v>824</v>
      </c>
      <c r="E31" s="363">
        <v>14.6</v>
      </c>
      <c r="F31" s="364">
        <v>182.2</v>
      </c>
      <c r="G31" s="364">
        <v>2660.12</v>
      </c>
      <c r="H31" s="285">
        <v>16.321000000000002</v>
      </c>
      <c r="I31" s="13">
        <v>187.17</v>
      </c>
      <c r="J31" s="364">
        <v>3054.8015700000001</v>
      </c>
      <c r="K31" s="2">
        <f>VLOOKUP(Table52[[#This Row],[Column29]],'Old Version, Power Supplies'!AA$195:AC$212,2,FALSE)</f>
        <v>25</v>
      </c>
      <c r="L31" s="279">
        <f>ABS(Table52[[#This Row],[Column3123]]/Table52[[#This Row],[Column31324]])</f>
        <v>1.5317688867103729</v>
      </c>
      <c r="M31" s="2">
        <f>VLOOKUP(Table52[[#This Row],[Column29]],'Old Version, Power Supplies'!AA$195:AC$212,3,FALSE)</f>
        <v>400</v>
      </c>
      <c r="N31" s="279">
        <f>ABS(Table52[[#This Row],[Column31223]]/Table52[[#This Row],[Column31323]])</f>
        <v>2.1370946198642948</v>
      </c>
    </row>
    <row r="32" spans="1:28" x14ac:dyDescent="0.25">
      <c r="A32" s="367">
        <v>29</v>
      </c>
      <c r="B32" s="345" t="s">
        <v>266</v>
      </c>
      <c r="C32" s="335" t="s">
        <v>181</v>
      </c>
      <c r="D32" s="335" t="s">
        <v>181</v>
      </c>
      <c r="E32" s="363">
        <v>7.9</v>
      </c>
      <c r="F32" s="364">
        <v>140.19999999999999</v>
      </c>
      <c r="G32" s="364">
        <v>1107.58</v>
      </c>
      <c r="H32" s="215">
        <v>8.8789999999999996</v>
      </c>
      <c r="I32" s="13">
        <v>142.78</v>
      </c>
      <c r="J32" s="364">
        <v>1267.74362</v>
      </c>
      <c r="K32" s="2">
        <f>VLOOKUP(Table52[[#This Row],[Column29]],'Old Version, Power Supplies'!AA$195:AC$212,2,FALSE)</f>
        <v>15</v>
      </c>
      <c r="L32" s="279">
        <f>ABS(Table52[[#This Row],[Column3123]]/Table52[[#This Row],[Column31324]])</f>
        <v>1.689379434621016</v>
      </c>
      <c r="M32" s="2">
        <f>VLOOKUP(Table52[[#This Row],[Column29]],'Old Version, Power Supplies'!AA$195:AC$212,3,FALSE)</f>
        <v>220</v>
      </c>
      <c r="N32" s="279">
        <f>ABS(Table52[[#This Row],[Column31223]]/Table52[[#This Row],[Column31323]])</f>
        <v>1.5408320493066257</v>
      </c>
    </row>
    <row r="33" spans="1:14" x14ac:dyDescent="0.25">
      <c r="A33" s="367">
        <v>30</v>
      </c>
      <c r="B33" s="345" t="s">
        <v>269</v>
      </c>
      <c r="C33" s="335" t="s">
        <v>212</v>
      </c>
      <c r="D33" s="335" t="s">
        <v>111</v>
      </c>
      <c r="E33" s="284">
        <v>4.7</v>
      </c>
      <c r="F33" s="284">
        <v>5.9</v>
      </c>
      <c r="G33" s="284">
        <v>27.730000000000004</v>
      </c>
      <c r="H33" s="210">
        <v>4.4119999999999999</v>
      </c>
      <c r="I33" s="210">
        <v>5.2590000000000003</v>
      </c>
      <c r="J33" s="284">
        <v>23.202708000000001</v>
      </c>
      <c r="K33" s="2">
        <f>VLOOKUP(Table52[[#This Row],[Column29]],'Old Version, Power Supplies'!AA$195:AC$212,2,FALSE)</f>
        <v>10</v>
      </c>
      <c r="L33" s="279">
        <f>ABS(Table52[[#This Row],[Column3123]]/Table52[[#This Row],[Column31324]])</f>
        <v>2.2665457842248413</v>
      </c>
      <c r="M33" s="2">
        <f>VLOOKUP(Table52[[#This Row],[Column29]],'Old Version, Power Supplies'!AA$195:AC$212,3,FALSE)</f>
        <v>20</v>
      </c>
      <c r="N33" s="279">
        <f>ABS(Table52[[#This Row],[Column31223]]/Table52[[#This Row],[Column31323]])</f>
        <v>3.8030043734550292</v>
      </c>
    </row>
    <row r="34" spans="1:14" x14ac:dyDescent="0.25">
      <c r="A34" s="367">
        <v>31</v>
      </c>
      <c r="B34" s="345" t="s">
        <v>271</v>
      </c>
      <c r="C34" s="335" t="s">
        <v>246</v>
      </c>
      <c r="D34" s="335" t="s">
        <v>349</v>
      </c>
      <c r="E34" s="284">
        <v>1.8</v>
      </c>
      <c r="F34" s="282">
        <v>263.10000000000002</v>
      </c>
      <c r="G34" s="282">
        <v>473.58000000000004</v>
      </c>
      <c r="H34" s="210">
        <v>2.6749999999999998</v>
      </c>
      <c r="I34" s="178">
        <v>251.31</v>
      </c>
      <c r="J34" s="282">
        <v>672.25424999999996</v>
      </c>
      <c r="K34" s="2">
        <f>VLOOKUP(Table52[[#This Row],[Column29]],'Old Version, Power Supplies'!AA$195:AC$212,2,FALSE)</f>
        <v>12.5</v>
      </c>
      <c r="L34" s="279">
        <f>ABS(Table52[[#This Row],[Column3123]]/Table52[[#This Row],[Column31324]])</f>
        <v>4.6728971962616823</v>
      </c>
      <c r="M34" s="2">
        <f>VLOOKUP(Table52[[#This Row],[Column29]],'Old Version, Power Supplies'!AA$195:AC$212,3,FALSE)</f>
        <v>800</v>
      </c>
      <c r="N34" s="279">
        <f>ABS(Table52[[#This Row],[Column31223]]/Table52[[#This Row],[Column31323]])</f>
        <v>3.1833194063109307</v>
      </c>
    </row>
    <row r="35" spans="1:14" x14ac:dyDescent="0.25">
      <c r="A35" s="367">
        <v>32</v>
      </c>
      <c r="B35" s="345" t="s">
        <v>273</v>
      </c>
      <c r="C35" s="335" t="s">
        <v>212</v>
      </c>
      <c r="D35" s="335" t="s">
        <v>111</v>
      </c>
      <c r="E35" s="284">
        <v>2.4</v>
      </c>
      <c r="F35" s="284">
        <v>6.5</v>
      </c>
      <c r="G35" s="284">
        <v>15.6</v>
      </c>
      <c r="H35" s="210">
        <v>1.0369999999999999</v>
      </c>
      <c r="I35" s="210">
        <v>2.6139999999999999</v>
      </c>
      <c r="J35" s="284">
        <v>2.7107179999999995</v>
      </c>
      <c r="K35" s="2">
        <f>VLOOKUP(Table52[[#This Row],[Column29]],'Old Version, Power Supplies'!AA$195:AC$212,2,FALSE)</f>
        <v>10</v>
      </c>
      <c r="L35" s="279">
        <f>ABS(Table52[[#This Row],[Column3123]]/Table52[[#This Row],[Column31324]])</f>
        <v>9.643201542912248</v>
      </c>
      <c r="M35" s="2">
        <f>VLOOKUP(Table52[[#This Row],[Column29]],'Old Version, Power Supplies'!AA$195:AC$212,3,FALSE)</f>
        <v>20</v>
      </c>
      <c r="N35" s="279">
        <f>ABS(Table52[[#This Row],[Column31223]]/Table52[[#This Row],[Column31323]])</f>
        <v>7.6511094108645761</v>
      </c>
    </row>
    <row r="36" spans="1:14" x14ac:dyDescent="0.25">
      <c r="A36" s="367">
        <v>33</v>
      </c>
      <c r="B36" s="345" t="s">
        <v>275</v>
      </c>
      <c r="C36" s="335" t="s">
        <v>111</v>
      </c>
      <c r="D36" s="335" t="s">
        <v>111</v>
      </c>
      <c r="E36" s="284">
        <v>2.8</v>
      </c>
      <c r="F36" s="284">
        <v>7.5</v>
      </c>
      <c r="G36" s="284">
        <v>21</v>
      </c>
      <c r="H36" s="210">
        <v>2.6659999999999999</v>
      </c>
      <c r="I36" s="210">
        <v>6.4829999999999997</v>
      </c>
      <c r="J36" s="284">
        <v>17.283677999999998</v>
      </c>
      <c r="K36" s="2">
        <f>VLOOKUP(Table52[[#This Row],[Column29]],'Old Version, Power Supplies'!AA$195:AC$212,2,FALSE)</f>
        <v>10</v>
      </c>
      <c r="L36" s="279">
        <f>ABS(Table52[[#This Row],[Column3123]]/Table52[[#This Row],[Column31324]])</f>
        <v>3.7509377344336086</v>
      </c>
      <c r="M36" s="2">
        <f>VLOOKUP(Table52[[#This Row],[Column29]],'Old Version, Power Supplies'!AA$195:AC$212,3,FALSE)</f>
        <v>20</v>
      </c>
      <c r="N36" s="279">
        <f>ABS(Table52[[#This Row],[Column31223]]/Table52[[#This Row],[Column31323]])</f>
        <v>3.0849915162733303</v>
      </c>
    </row>
    <row r="37" spans="1:14" x14ac:dyDescent="0.25">
      <c r="A37" s="367">
        <v>34</v>
      </c>
      <c r="B37" s="345" t="s">
        <v>277</v>
      </c>
      <c r="C37" s="335" t="s">
        <v>212</v>
      </c>
      <c r="D37" s="335" t="s">
        <v>111</v>
      </c>
      <c r="E37" s="284">
        <v>1.1000000000000001</v>
      </c>
      <c r="F37" s="284">
        <v>2.9</v>
      </c>
      <c r="G37" s="284">
        <v>3.19</v>
      </c>
      <c r="H37" s="215">
        <v>0.92100000000000004</v>
      </c>
      <c r="I37" s="215">
        <v>2.2679999999999998</v>
      </c>
      <c r="J37" s="284">
        <v>2.0888279999999999</v>
      </c>
      <c r="K37" s="2">
        <f>VLOOKUP(Table52[[#This Row],[Column29]],'Old Version, Power Supplies'!AA$195:AC$212,2,FALSE)</f>
        <v>10</v>
      </c>
      <c r="L37" s="279">
        <f>ABS(Table52[[#This Row],[Column3123]]/Table52[[#This Row],[Column31324]])</f>
        <v>10.857763300760043</v>
      </c>
      <c r="M37" s="2">
        <f>VLOOKUP(Table52[[#This Row],[Column29]],'Old Version, Power Supplies'!AA$195:AC$212,3,FALSE)</f>
        <v>20</v>
      </c>
      <c r="N37" s="279">
        <f>ABS(Table52[[#This Row],[Column31223]]/Table52[[#This Row],[Column31323]])</f>
        <v>8.8183421516754859</v>
      </c>
    </row>
    <row r="38" spans="1:14" x14ac:dyDescent="0.25">
      <c r="A38" s="367">
        <v>35</v>
      </c>
      <c r="B38" s="345" t="s">
        <v>279</v>
      </c>
      <c r="C38" s="335" t="s">
        <v>128</v>
      </c>
      <c r="D38" s="335" t="s">
        <v>128</v>
      </c>
      <c r="E38" s="284">
        <v>0.4</v>
      </c>
      <c r="F38" s="284">
        <v>1</v>
      </c>
      <c r="G38" s="284">
        <v>0.4</v>
      </c>
      <c r="H38" s="210">
        <v>1.1830000000000001</v>
      </c>
      <c r="I38" s="210">
        <v>2.4510000000000001</v>
      </c>
      <c r="J38" s="284">
        <v>2.8995330000000004</v>
      </c>
      <c r="K38" s="2">
        <f>VLOOKUP(Table52[[#This Row],[Column29]],'Old Version, Power Supplies'!AA$195:AC$212,2,FALSE)</f>
        <v>8</v>
      </c>
      <c r="L38" s="279">
        <f>ABS(Table52[[#This Row],[Column3123]]/Table52[[#This Row],[Column31324]])</f>
        <v>6.7624683009298394</v>
      </c>
      <c r="M38" s="2">
        <f>VLOOKUP(Table52[[#This Row],[Column29]],'Old Version, Power Supplies'!AA$195:AC$212,3,FALSE)</f>
        <v>3</v>
      </c>
      <c r="N38" s="279">
        <f>ABS(Table52[[#This Row],[Column31223]]/Table52[[#This Row],[Column31323]])</f>
        <v>1.2239902080783354</v>
      </c>
    </row>
    <row r="39" spans="1:14" x14ac:dyDescent="0.25">
      <c r="A39" s="367">
        <v>36</v>
      </c>
      <c r="B39" s="345" t="s">
        <v>282</v>
      </c>
      <c r="C39" s="335" t="s">
        <v>153</v>
      </c>
      <c r="D39" s="335" t="s">
        <v>153</v>
      </c>
      <c r="E39" s="284">
        <v>0.9</v>
      </c>
      <c r="F39" s="282">
        <v>67.599999999999994</v>
      </c>
      <c r="G39" s="282">
        <v>60.839999999999996</v>
      </c>
      <c r="H39" s="210">
        <v>2.0059999999999998</v>
      </c>
      <c r="I39" s="606">
        <v>78.709000000000003</v>
      </c>
      <c r="J39" s="282">
        <v>157.890254</v>
      </c>
      <c r="K39" s="2">
        <f>VLOOKUP(Table52[[#This Row],[Column29]],'Old Version, Power Supplies'!AA$195:AC$212,2,FALSE)</f>
        <v>8</v>
      </c>
      <c r="L39" s="279">
        <f>ABS(Table52[[#This Row],[Column3123]]/Table52[[#This Row],[Column31324]])</f>
        <v>3.9880358923230315</v>
      </c>
      <c r="M39" s="2">
        <f>VLOOKUP(Table52[[#This Row],[Column29]],'Old Version, Power Supplies'!AA$195:AC$212,3,FALSE)</f>
        <v>90</v>
      </c>
      <c r="N39" s="279">
        <f>ABS(Table52[[#This Row],[Column31223]]/Table52[[#This Row],[Column31323]])</f>
        <v>1.1434524641400601</v>
      </c>
    </row>
    <row r="40" spans="1:14" x14ac:dyDescent="0.25">
      <c r="A40" s="367">
        <v>37</v>
      </c>
      <c r="B40" s="345" t="s">
        <v>286</v>
      </c>
      <c r="C40" s="335" t="s">
        <v>212</v>
      </c>
      <c r="D40" s="335" t="s">
        <v>111</v>
      </c>
      <c r="E40" s="284">
        <v>1.5</v>
      </c>
      <c r="F40" s="284">
        <v>4.2</v>
      </c>
      <c r="G40" s="284">
        <v>6.3000000000000007</v>
      </c>
      <c r="H40" s="210">
        <v>1.4910000000000001</v>
      </c>
      <c r="I40" s="210">
        <v>3.6230000000000002</v>
      </c>
      <c r="J40" s="284">
        <v>5.4018930000000003</v>
      </c>
      <c r="K40" s="2">
        <f>VLOOKUP(Table52[[#This Row],[Column29]],'Old Version, Power Supplies'!AA$195:AC$212,2,FALSE)</f>
        <v>10</v>
      </c>
      <c r="L40" s="279">
        <f>ABS(Table52[[#This Row],[Column3123]]/Table52[[#This Row],[Column31324]])</f>
        <v>6.7069081153588188</v>
      </c>
      <c r="M40" s="2">
        <f>VLOOKUP(Table52[[#This Row],[Column29]],'Old Version, Power Supplies'!AA$195:AC$212,3,FALSE)</f>
        <v>20</v>
      </c>
      <c r="N40" s="279">
        <f>ABS(Table52[[#This Row],[Column31223]]/Table52[[#This Row],[Column31323]])</f>
        <v>5.5202870549268557</v>
      </c>
    </row>
    <row r="41" spans="1:14" x14ac:dyDescent="0.25">
      <c r="A41" s="367">
        <v>38</v>
      </c>
      <c r="B41" s="345" t="s">
        <v>288</v>
      </c>
      <c r="C41" s="335" t="s">
        <v>212</v>
      </c>
      <c r="D41" s="335" t="s">
        <v>111</v>
      </c>
      <c r="E41" s="284">
        <v>1.4</v>
      </c>
      <c r="F41" s="284">
        <v>3.7</v>
      </c>
      <c r="G41" s="284">
        <v>5.18</v>
      </c>
      <c r="H41" s="210">
        <v>1.6240000000000001</v>
      </c>
      <c r="I41" s="210">
        <v>4.0389999999999997</v>
      </c>
      <c r="J41" s="284">
        <v>6.5593360000000001</v>
      </c>
      <c r="K41" s="2">
        <f>VLOOKUP(Table52[[#This Row],[Column29]],'Old Version, Power Supplies'!AA$195:AC$212,2,FALSE)</f>
        <v>10</v>
      </c>
      <c r="L41" s="279">
        <f>ABS(Table52[[#This Row],[Column3123]]/Table52[[#This Row],[Column31324]])</f>
        <v>6.1576354679802954</v>
      </c>
      <c r="M41" s="2">
        <f>VLOOKUP(Table52[[#This Row],[Column29]],'Old Version, Power Supplies'!AA$195:AC$212,3,FALSE)</f>
        <v>20</v>
      </c>
      <c r="N41" s="279">
        <f>ABS(Table52[[#This Row],[Column31223]]/Table52[[#This Row],[Column31323]])</f>
        <v>4.9517207229512259</v>
      </c>
    </row>
    <row r="42" spans="1:14" x14ac:dyDescent="0.25">
      <c r="A42" s="367">
        <v>39</v>
      </c>
      <c r="B42" s="345" t="s">
        <v>290</v>
      </c>
      <c r="C42" s="335" t="s">
        <v>291</v>
      </c>
      <c r="D42" s="335" t="s">
        <v>111</v>
      </c>
      <c r="E42" s="284">
        <v>3.4</v>
      </c>
      <c r="F42" s="282">
        <v>9.1999999999999993</v>
      </c>
      <c r="G42" s="282">
        <v>31.279999999999998</v>
      </c>
      <c r="H42" s="210">
        <v>2.0920000000000001</v>
      </c>
      <c r="I42" s="210">
        <v>4.9530000000000003</v>
      </c>
      <c r="J42" s="497">
        <v>10.361676000000001</v>
      </c>
      <c r="K42" s="2">
        <f>VLOOKUP(Table52[[#This Row],[Column29]],'Old Version, Power Supplies'!AA$195:AC$212,2,FALSE)</f>
        <v>10</v>
      </c>
      <c r="L42" s="279">
        <f>ABS(Table52[[#This Row],[Column3123]]/Table52[[#This Row],[Column31324]])</f>
        <v>4.7801147227533463</v>
      </c>
      <c r="M42" s="2">
        <f>VLOOKUP(Table52[[#This Row],[Column29]],'Old Version, Power Supplies'!AA$195:AC$212,3,FALSE)</f>
        <v>20</v>
      </c>
      <c r="N42" s="279">
        <f>ABS(Table52[[#This Row],[Column31223]]/Table52[[#This Row],[Column31323]])</f>
        <v>4.0379567938623051</v>
      </c>
    </row>
    <row r="43" spans="1:14" x14ac:dyDescent="0.25">
      <c r="A43" s="367">
        <v>40</v>
      </c>
      <c r="B43" s="345" t="s">
        <v>233</v>
      </c>
      <c r="C43" s="335" t="s">
        <v>128</v>
      </c>
      <c r="D43" s="335" t="s">
        <v>128</v>
      </c>
      <c r="E43" s="284">
        <v>0.01</v>
      </c>
      <c r="F43" s="284">
        <v>0.01</v>
      </c>
      <c r="G43" s="284">
        <v>1E-4</v>
      </c>
      <c r="H43" s="215">
        <v>0.39700000000000002</v>
      </c>
      <c r="I43" s="215">
        <v>1.6220000000000001</v>
      </c>
      <c r="J43" s="284">
        <v>0.64393400000000012</v>
      </c>
      <c r="K43" s="2">
        <f>VLOOKUP(Table52[[#This Row],[Column29]],'Old Version, Power Supplies'!AA$195:AC$212,2,FALSE)</f>
        <v>8</v>
      </c>
      <c r="L43" s="279">
        <f>ABS(Table52[[#This Row],[Column3123]]/Table52[[#This Row],[Column31324]])</f>
        <v>20.151133501259444</v>
      </c>
      <c r="M43" s="2">
        <f>VLOOKUP(Table52[[#This Row],[Column29]],'Old Version, Power Supplies'!AA$195:AC$212,3,FALSE)</f>
        <v>3</v>
      </c>
      <c r="N43" s="279">
        <f>ABS(Table52[[#This Row],[Column31223]]/Table52[[#This Row],[Column31323]])</f>
        <v>1.8495684340320591</v>
      </c>
    </row>
    <row r="44" spans="1:14" x14ac:dyDescent="0.25">
      <c r="A44" s="367">
        <v>41</v>
      </c>
      <c r="B44" s="345" t="s">
        <v>236</v>
      </c>
      <c r="C44" s="335" t="s">
        <v>128</v>
      </c>
      <c r="D44" s="335" t="s">
        <v>128</v>
      </c>
      <c r="E44" s="284">
        <v>0.01</v>
      </c>
      <c r="F44" s="284">
        <v>0.01</v>
      </c>
      <c r="G44" s="284">
        <v>1E-4</v>
      </c>
      <c r="H44" s="215">
        <v>0.39500000000000002</v>
      </c>
      <c r="I44" s="215">
        <v>1.6739999999999999</v>
      </c>
      <c r="J44" s="284">
        <v>0.66122999999999998</v>
      </c>
      <c r="K44" s="2">
        <f>VLOOKUP(Table52[[#This Row],[Column29]],'Old Version, Power Supplies'!AA$195:AC$212,2,FALSE)</f>
        <v>8</v>
      </c>
      <c r="L44" s="279">
        <f>ABS(Table52[[#This Row],[Column3123]]/Table52[[#This Row],[Column31324]])</f>
        <v>20.253164556962023</v>
      </c>
      <c r="M44" s="2">
        <f>VLOOKUP(Table52[[#This Row],[Column29]],'Old Version, Power Supplies'!AA$195:AC$212,3,FALSE)</f>
        <v>3</v>
      </c>
      <c r="N44" s="279">
        <f>ABS(Table52[[#This Row],[Column31223]]/Table52[[#This Row],[Column31323]])</f>
        <v>1.7921146953405018</v>
      </c>
    </row>
    <row r="45" spans="1:14" x14ac:dyDescent="0.25">
      <c r="A45" s="367">
        <v>42</v>
      </c>
      <c r="B45" s="345" t="s">
        <v>238</v>
      </c>
      <c r="C45" s="335" t="s">
        <v>128</v>
      </c>
      <c r="D45" s="335" t="s">
        <v>128</v>
      </c>
      <c r="E45" s="284">
        <v>0.01</v>
      </c>
      <c r="F45" s="284">
        <v>0.01</v>
      </c>
      <c r="G45" s="284">
        <v>1E-4</v>
      </c>
      <c r="H45" s="215">
        <v>0.20699999999999999</v>
      </c>
      <c r="I45" s="215">
        <v>1.0009999999999999</v>
      </c>
      <c r="J45" s="284">
        <v>0.20720699999999997</v>
      </c>
      <c r="K45" s="2">
        <f>VLOOKUP(Table52[[#This Row],[Column29]],'Old Version, Power Supplies'!AA$195:AC$212,2,FALSE)</f>
        <v>8</v>
      </c>
      <c r="L45" s="279">
        <f>ABS(Table52[[#This Row],[Column3123]]/Table52[[#This Row],[Column31324]])</f>
        <v>38.647342995169083</v>
      </c>
      <c r="M45" s="2">
        <f>VLOOKUP(Table52[[#This Row],[Column29]],'Old Version, Power Supplies'!AA$195:AC$212,3,FALSE)</f>
        <v>3</v>
      </c>
      <c r="N45" s="279">
        <f>ABS(Table52[[#This Row],[Column31223]]/Table52[[#This Row],[Column31323]])</f>
        <v>2.9970029970029972</v>
      </c>
    </row>
    <row r="46" spans="1:14" x14ac:dyDescent="0.25">
      <c r="A46" s="367">
        <v>43</v>
      </c>
      <c r="B46" s="345" t="s">
        <v>241</v>
      </c>
      <c r="C46" s="335" t="s">
        <v>128</v>
      </c>
      <c r="D46" s="335" t="s">
        <v>128</v>
      </c>
      <c r="E46" s="284">
        <v>0.01</v>
      </c>
      <c r="F46" s="284">
        <v>0.01</v>
      </c>
      <c r="G46" s="284">
        <v>1E-4</v>
      </c>
      <c r="H46" s="215">
        <v>0.22700000000000001</v>
      </c>
      <c r="I46" s="215">
        <v>0.97599999999999998</v>
      </c>
      <c r="J46" s="284">
        <v>0.221552</v>
      </c>
      <c r="K46" s="2">
        <f>VLOOKUP(Table52[[#This Row],[Column29]],'Old Version, Power Supplies'!AA$195:AC$212,2,FALSE)</f>
        <v>8</v>
      </c>
      <c r="L46" s="279">
        <f>ABS(Table52[[#This Row],[Column3123]]/Table52[[#This Row],[Column31324]])</f>
        <v>35.242290748898675</v>
      </c>
      <c r="M46" s="2">
        <f>VLOOKUP(Table52[[#This Row],[Column29]],'Old Version, Power Supplies'!AA$195:AC$212,3,FALSE)</f>
        <v>3</v>
      </c>
      <c r="N46" s="279">
        <f>ABS(Table52[[#This Row],[Column31223]]/Table52[[#This Row],[Column31323]])</f>
        <v>3.0737704918032787</v>
      </c>
    </row>
    <row r="47" spans="1:14" x14ac:dyDescent="0.25">
      <c r="A47" s="367">
        <v>44</v>
      </c>
      <c r="B47" s="345" t="s">
        <v>304</v>
      </c>
      <c r="C47" s="335" t="s">
        <v>181</v>
      </c>
      <c r="D47" s="335" t="s">
        <v>181</v>
      </c>
      <c r="E47" s="284">
        <v>10.1</v>
      </c>
      <c r="F47" s="282">
        <v>178.7</v>
      </c>
      <c r="G47" s="282">
        <v>1804.87</v>
      </c>
      <c r="H47" s="215">
        <v>9.8119999999999994</v>
      </c>
      <c r="I47" s="13">
        <v>162.29</v>
      </c>
      <c r="J47" s="282">
        <v>1592.3894799999998</v>
      </c>
      <c r="K47" s="2">
        <f>VLOOKUP(Table52[[#This Row],[Column29]],'Old Version, Power Supplies'!AA$195:AC$212,2,FALSE)</f>
        <v>15</v>
      </c>
      <c r="L47" s="279">
        <f>ABS(Table52[[#This Row],[Column3123]]/Table52[[#This Row],[Column31324]])</f>
        <v>1.5287403179779862</v>
      </c>
      <c r="M47" s="2">
        <f>VLOOKUP(Table52[[#This Row],[Column29]],'Old Version, Power Supplies'!AA$195:AC$212,3,FALSE)</f>
        <v>220</v>
      </c>
      <c r="N47" s="279">
        <f>ABS(Table52[[#This Row],[Column31223]]/Table52[[#This Row],[Column31323]])</f>
        <v>1.3555980035738493</v>
      </c>
    </row>
    <row r="48" spans="1:14" x14ac:dyDescent="0.25">
      <c r="A48" s="367">
        <v>45</v>
      </c>
      <c r="B48" s="345" t="s">
        <v>307</v>
      </c>
      <c r="C48" s="335" t="s">
        <v>309</v>
      </c>
      <c r="D48" s="335" t="s">
        <v>181</v>
      </c>
      <c r="E48" s="284">
        <v>10.4</v>
      </c>
      <c r="F48" s="282">
        <v>123.8</v>
      </c>
      <c r="G48" s="282">
        <v>1287.52</v>
      </c>
      <c r="H48" s="285">
        <v>11.102</v>
      </c>
      <c r="I48" s="13">
        <v>123.83</v>
      </c>
      <c r="J48" s="282">
        <v>1374.7606599999999</v>
      </c>
      <c r="K48" s="2">
        <f>VLOOKUP(Table52[[#This Row],[Column29]],'Old Version, Power Supplies'!AA$195:AC$212,2,FALSE)</f>
        <v>15</v>
      </c>
      <c r="L48" s="279">
        <f>ABS(Table52[[#This Row],[Column3123]]/Table52[[#This Row],[Column31324]])</f>
        <v>1.3511079084849575</v>
      </c>
      <c r="M48" s="2">
        <f>VLOOKUP(Table52[[#This Row],[Column29]],'Old Version, Power Supplies'!AA$195:AC$212,3,FALSE)</f>
        <v>220</v>
      </c>
      <c r="N48" s="279">
        <f>ABS(Table52[[#This Row],[Column31223]]/Table52[[#This Row],[Column31323]])</f>
        <v>1.7766292497779215</v>
      </c>
    </row>
    <row r="49" spans="1:14" x14ac:dyDescent="0.25">
      <c r="A49" s="367">
        <v>46</v>
      </c>
      <c r="B49" s="345" t="s">
        <v>311</v>
      </c>
      <c r="C49" s="335" t="s">
        <v>309</v>
      </c>
      <c r="D49" s="335" t="s">
        <v>181</v>
      </c>
      <c r="E49" s="284">
        <v>10.4</v>
      </c>
      <c r="F49" s="282">
        <v>123.8</v>
      </c>
      <c r="G49" s="282">
        <v>1287.52</v>
      </c>
      <c r="H49" s="285">
        <v>11.012</v>
      </c>
      <c r="I49" s="13">
        <v>123.82</v>
      </c>
      <c r="J49" s="282">
        <v>1363.50584</v>
      </c>
      <c r="K49" s="2">
        <f>VLOOKUP(Table52[[#This Row],[Column29]],'Old Version, Power Supplies'!AA$195:AC$212,2,FALSE)</f>
        <v>15</v>
      </c>
      <c r="L49" s="279">
        <f>ABS(Table52[[#This Row],[Column3123]]/Table52[[#This Row],[Column31324]])</f>
        <v>1.3621503814021068</v>
      </c>
      <c r="M49" s="2">
        <f>VLOOKUP(Table52[[#This Row],[Column29]],'Old Version, Power Supplies'!AA$195:AC$212,3,FALSE)</f>
        <v>220</v>
      </c>
      <c r="N49" s="279">
        <f>ABS(Table52[[#This Row],[Column31223]]/Table52[[#This Row],[Column31323]])</f>
        <v>1.7767727346147635</v>
      </c>
    </row>
    <row r="50" spans="1:14" x14ac:dyDescent="0.25">
      <c r="A50" s="367">
        <v>47</v>
      </c>
      <c r="B50" s="345" t="s">
        <v>313</v>
      </c>
      <c r="C50" s="335" t="s">
        <v>257</v>
      </c>
      <c r="D50" s="335" t="s">
        <v>181</v>
      </c>
      <c r="E50" s="363">
        <v>10.199999999999999</v>
      </c>
      <c r="F50" s="364">
        <v>180.7</v>
      </c>
      <c r="G50" s="364">
        <v>1843.1399999999996</v>
      </c>
      <c r="H50" s="285">
        <v>10.026999999999999</v>
      </c>
      <c r="I50" s="13">
        <v>164.14</v>
      </c>
      <c r="J50" s="364">
        <v>1645.8317799999998</v>
      </c>
      <c r="K50" s="2">
        <f>VLOOKUP(Table52[[#This Row],[Column29]],'Old Version, Power Supplies'!AA$195:AC$212,2,FALSE)</f>
        <v>15</v>
      </c>
      <c r="L50" s="279">
        <f>ABS(Table52[[#This Row],[Column3123]]/Table52[[#This Row],[Column31324]])</f>
        <v>1.4959609055550016</v>
      </c>
      <c r="M50" s="2">
        <f>VLOOKUP(Table52[[#This Row],[Column29]],'Old Version, Power Supplies'!AA$195:AC$212,3,FALSE)</f>
        <v>220</v>
      </c>
      <c r="N50" s="279">
        <f>ABS(Table52[[#This Row],[Column31223]]/Table52[[#This Row],[Column31323]])</f>
        <v>1.3403192396734496</v>
      </c>
    </row>
    <row r="51" spans="1:14" x14ac:dyDescent="0.25">
      <c r="A51" s="367">
        <v>48</v>
      </c>
      <c r="B51" s="345" t="s">
        <v>315</v>
      </c>
      <c r="C51" s="335" t="s">
        <v>212</v>
      </c>
      <c r="D51" s="335" t="s">
        <v>111</v>
      </c>
      <c r="E51" s="363">
        <v>1</v>
      </c>
      <c r="F51" s="363">
        <v>2.6</v>
      </c>
      <c r="G51" s="363">
        <v>2.6</v>
      </c>
      <c r="H51" s="210">
        <v>1.026</v>
      </c>
      <c r="I51" s="210">
        <v>2.5619999999999998</v>
      </c>
      <c r="J51" s="363">
        <v>2.6286119999999999</v>
      </c>
      <c r="K51" s="2">
        <f>VLOOKUP(Table52[[#This Row],[Column29]],'Old Version, Power Supplies'!AA$195:AC$212,2,FALSE)</f>
        <v>10</v>
      </c>
      <c r="L51" s="279">
        <f>ABS(Table52[[#This Row],[Column3123]]/Table52[[#This Row],[Column31324]])</f>
        <v>9.7465886939571149</v>
      </c>
      <c r="M51" s="2">
        <f>VLOOKUP(Table52[[#This Row],[Column29]],'Old Version, Power Supplies'!AA$195:AC$212,3,FALSE)</f>
        <v>20</v>
      </c>
      <c r="N51" s="279">
        <f>ABS(Table52[[#This Row],[Column31223]]/Table52[[#This Row],[Column31323]])</f>
        <v>7.8064012490242005</v>
      </c>
    </row>
    <row r="52" spans="1:14" x14ac:dyDescent="0.25">
      <c r="A52" s="367">
        <v>49</v>
      </c>
      <c r="B52" s="345" t="s">
        <v>317</v>
      </c>
      <c r="C52" s="335" t="s">
        <v>318</v>
      </c>
      <c r="D52" s="335" t="s">
        <v>181</v>
      </c>
      <c r="E52" s="363">
        <v>1.1000000000000001</v>
      </c>
      <c r="F52" s="364">
        <v>84.1</v>
      </c>
      <c r="G52" s="364">
        <v>92.51</v>
      </c>
      <c r="H52" s="210">
        <v>1.446</v>
      </c>
      <c r="I52" s="606">
        <v>85.24</v>
      </c>
      <c r="J52" s="364">
        <v>123.25703999999999</v>
      </c>
      <c r="K52" s="2">
        <f>VLOOKUP(Table52[[#This Row],[Column29]],'Old Version, Power Supplies'!AA$195:AC$212,2,FALSE)</f>
        <v>15</v>
      </c>
      <c r="L52" s="279">
        <f>ABS(Table52[[#This Row],[Column3123]]/Table52[[#This Row],[Column31324]])</f>
        <v>10.37344398340249</v>
      </c>
      <c r="M52" s="2">
        <f>VLOOKUP(Table52[[#This Row],[Column29]],'Old Version, Power Supplies'!AA$195:AC$212,3,FALSE)</f>
        <v>220</v>
      </c>
      <c r="N52" s="279">
        <f>ABS(Table52[[#This Row],[Column31223]]/Table52[[#This Row],[Column31323]])</f>
        <v>2.5809479117785079</v>
      </c>
    </row>
    <row r="53" spans="1:14" x14ac:dyDescent="0.25">
      <c r="A53" s="367">
        <v>50</v>
      </c>
      <c r="B53" s="345" t="s">
        <v>320</v>
      </c>
      <c r="C53" s="335" t="s">
        <v>318</v>
      </c>
      <c r="D53" s="335" t="s">
        <v>181</v>
      </c>
      <c r="E53" s="363">
        <v>1.3</v>
      </c>
      <c r="F53" s="364">
        <v>101.1</v>
      </c>
      <c r="G53" s="364">
        <v>131.43</v>
      </c>
      <c r="H53" s="210">
        <v>1.7989999999999999</v>
      </c>
      <c r="I53" s="178">
        <v>102.49</v>
      </c>
      <c r="J53" s="364">
        <v>184.37950999999998</v>
      </c>
      <c r="K53" s="2">
        <f>VLOOKUP(Table52[[#This Row],[Column29]],'Old Version, Power Supplies'!AA$195:AC$212,2,FALSE)</f>
        <v>15</v>
      </c>
      <c r="L53" s="279">
        <f>ABS(Table52[[#This Row],[Column3123]]/Table52[[#This Row],[Column31324]])</f>
        <v>8.3379655364091168</v>
      </c>
      <c r="M53" s="2">
        <f>VLOOKUP(Table52[[#This Row],[Column29]],'Old Version, Power Supplies'!AA$195:AC$212,3,FALSE)</f>
        <v>220</v>
      </c>
      <c r="N53" s="279">
        <f>ABS(Table52[[#This Row],[Column31223]]/Table52[[#This Row],[Column31323]])</f>
        <v>2.1465508830129769</v>
      </c>
    </row>
    <row r="54" spans="1:14" x14ac:dyDescent="0.25">
      <c r="A54" s="367">
        <v>51</v>
      </c>
      <c r="B54" s="345" t="s">
        <v>322</v>
      </c>
      <c r="C54" s="335" t="s">
        <v>323</v>
      </c>
      <c r="D54" s="335" t="s">
        <v>181</v>
      </c>
      <c r="E54" s="363">
        <v>1.3</v>
      </c>
      <c r="F54" s="364">
        <v>101</v>
      </c>
      <c r="G54" s="364">
        <v>131.30000000000001</v>
      </c>
      <c r="H54" s="215">
        <v>1.611</v>
      </c>
      <c r="I54" s="13">
        <v>102.41</v>
      </c>
      <c r="J54" s="364">
        <v>164.98250999999999</v>
      </c>
      <c r="K54" s="2">
        <f>VLOOKUP(Table52[[#This Row],[Column29]],'Old Version, Power Supplies'!AA$195:AC$212,2,FALSE)</f>
        <v>15</v>
      </c>
      <c r="L54" s="279">
        <f>ABS(Table52[[#This Row],[Column3123]]/Table52[[#This Row],[Column31324]])</f>
        <v>9.3109869646182499</v>
      </c>
      <c r="M54" s="2">
        <f>VLOOKUP(Table52[[#This Row],[Column29]],'Old Version, Power Supplies'!AA$195:AC$212,3,FALSE)</f>
        <v>220</v>
      </c>
      <c r="N54" s="279">
        <f>ABS(Table52[[#This Row],[Column31223]]/Table52[[#This Row],[Column31323]])</f>
        <v>2.1482277121374866</v>
      </c>
    </row>
    <row r="55" spans="1:14" x14ac:dyDescent="0.25">
      <c r="A55" s="367">
        <v>52</v>
      </c>
      <c r="B55" s="345" t="s">
        <v>325</v>
      </c>
      <c r="C55" s="335" t="s">
        <v>111</v>
      </c>
      <c r="D55" s="335" t="s">
        <v>111</v>
      </c>
      <c r="E55" s="363">
        <v>3.4</v>
      </c>
      <c r="F55" s="363">
        <v>9.1</v>
      </c>
      <c r="G55" s="363">
        <v>30.939999999999998</v>
      </c>
      <c r="H55" s="210">
        <v>3.911</v>
      </c>
      <c r="I55" s="210">
        <v>9.0579999999999998</v>
      </c>
      <c r="J55" s="363">
        <v>35.425837999999999</v>
      </c>
      <c r="K55" s="2">
        <f>VLOOKUP(Table52[[#This Row],[Column29]],'Old Version, Power Supplies'!AA$195:AC$212,2,FALSE)</f>
        <v>10</v>
      </c>
      <c r="L55" s="279">
        <f>ABS(Table52[[#This Row],[Column3123]]/Table52[[#This Row],[Column31324]])</f>
        <v>2.5568908207619536</v>
      </c>
      <c r="M55" s="2">
        <f>VLOOKUP(Table52[[#This Row],[Column29]],'Old Version, Power Supplies'!AA$195:AC$212,3,FALSE)</f>
        <v>20</v>
      </c>
      <c r="N55" s="279">
        <f>ABS(Table52[[#This Row],[Column31223]]/Table52[[#This Row],[Column31323]])</f>
        <v>2.2079929344226099</v>
      </c>
    </row>
    <row r="56" spans="1:14" x14ac:dyDescent="0.25">
      <c r="A56" s="367">
        <v>53</v>
      </c>
      <c r="B56" s="345" t="s">
        <v>327</v>
      </c>
      <c r="C56" s="335" t="s">
        <v>111</v>
      </c>
      <c r="D56" s="335" t="s">
        <v>111</v>
      </c>
      <c r="E56" s="363">
        <v>2.4</v>
      </c>
      <c r="F56" s="364">
        <v>6.6</v>
      </c>
      <c r="G56" s="364">
        <v>15.839999999999998</v>
      </c>
      <c r="H56" s="210">
        <v>2.7429999999999999</v>
      </c>
      <c r="I56" s="210">
        <v>6.5279999999999996</v>
      </c>
      <c r="J56" s="364">
        <v>17.906303999999999</v>
      </c>
      <c r="K56" s="2">
        <f>VLOOKUP(Table52[[#This Row],[Column29]],'Old Version, Power Supplies'!AA$195:AC$212,2,FALSE)</f>
        <v>10</v>
      </c>
      <c r="L56" s="279">
        <f>ABS(Table52[[#This Row],[Column3123]]/Table52[[#This Row],[Column31324]])</f>
        <v>3.6456434560699966</v>
      </c>
      <c r="M56" s="2">
        <f>VLOOKUP(Table52[[#This Row],[Column29]],'Old Version, Power Supplies'!AA$195:AC$212,3,FALSE)</f>
        <v>20</v>
      </c>
      <c r="N56" s="279">
        <f>ABS(Table52[[#This Row],[Column31223]]/Table52[[#This Row],[Column31323]])</f>
        <v>3.0637254901960786</v>
      </c>
    </row>
    <row r="57" spans="1:14" x14ac:dyDescent="0.25">
      <c r="A57" s="367">
        <v>54</v>
      </c>
      <c r="B57" s="345" t="s">
        <v>329</v>
      </c>
      <c r="C57" s="335" t="s">
        <v>291</v>
      </c>
      <c r="D57" s="335" t="s">
        <v>111</v>
      </c>
      <c r="E57" s="363">
        <v>3.2</v>
      </c>
      <c r="F57" s="364">
        <v>8.6</v>
      </c>
      <c r="G57" s="364">
        <v>27.52</v>
      </c>
      <c r="H57" s="210">
        <v>3.7429999999999999</v>
      </c>
      <c r="I57" s="210">
        <v>8.5730000000000004</v>
      </c>
      <c r="J57" s="364">
        <v>32.088739000000004</v>
      </c>
      <c r="K57" s="2">
        <f>VLOOKUP(Table52[[#This Row],[Column29]],'Old Version, Power Supplies'!AA$195:AC$212,2,FALSE)</f>
        <v>10</v>
      </c>
      <c r="L57" s="279">
        <f>ABS(Table52[[#This Row],[Column3123]]/Table52[[#This Row],[Column31324]])</f>
        <v>2.6716537536735241</v>
      </c>
      <c r="M57" s="2">
        <f>VLOOKUP(Table52[[#This Row],[Column29]],'Old Version, Power Supplies'!AA$195:AC$212,3,FALSE)</f>
        <v>20</v>
      </c>
      <c r="N57" s="279">
        <f>ABS(Table52[[#This Row],[Column31223]]/Table52[[#This Row],[Column31323]])</f>
        <v>2.3329056339671057</v>
      </c>
    </row>
    <row r="58" spans="1:14" x14ac:dyDescent="0.25">
      <c r="A58" s="367">
        <v>55</v>
      </c>
      <c r="B58" s="345" t="s">
        <v>333</v>
      </c>
      <c r="C58" s="335" t="s">
        <v>212</v>
      </c>
      <c r="D58" s="335" t="s">
        <v>111</v>
      </c>
      <c r="E58" s="363">
        <v>1.6</v>
      </c>
      <c r="F58" s="363">
        <v>4.2</v>
      </c>
      <c r="G58" s="363">
        <v>6.7200000000000006</v>
      </c>
      <c r="H58" s="210">
        <v>1.7749999999999999</v>
      </c>
      <c r="I58" s="210">
        <v>4.2290000000000001</v>
      </c>
      <c r="J58" s="363">
        <v>7.506475</v>
      </c>
      <c r="K58" s="2">
        <f>VLOOKUP(Table52[[#This Row],[Column29]],'Old Version, Power Supplies'!AA$195:AC$212,2,FALSE)</f>
        <v>10</v>
      </c>
      <c r="L58" s="279">
        <f>ABS(Table52[[#This Row],[Column3123]]/Table52[[#This Row],[Column31324]])</f>
        <v>5.6338028169014089</v>
      </c>
      <c r="M58" s="2">
        <f>VLOOKUP(Table52[[#This Row],[Column29]],'Old Version, Power Supplies'!AA$195:AC$212,3,FALSE)</f>
        <v>20</v>
      </c>
      <c r="N58" s="279">
        <f>ABS(Table52[[#This Row],[Column31223]]/Table52[[#This Row],[Column31323]])</f>
        <v>4.7292504138094111</v>
      </c>
    </row>
    <row r="59" spans="1:14" x14ac:dyDescent="0.25">
      <c r="A59" s="367">
        <v>56</v>
      </c>
      <c r="B59" s="345" t="s">
        <v>293</v>
      </c>
      <c r="C59" s="335" t="s">
        <v>128</v>
      </c>
      <c r="D59" s="335" t="s">
        <v>128</v>
      </c>
      <c r="E59" s="284">
        <v>0.01</v>
      </c>
      <c r="F59" s="284">
        <v>0.01</v>
      </c>
      <c r="G59" s="284">
        <v>1E-4</v>
      </c>
      <c r="H59" s="102">
        <v>0</v>
      </c>
      <c r="I59" s="210">
        <v>-1E-3</v>
      </c>
      <c r="J59" s="344">
        <v>0</v>
      </c>
      <c r="K59" s="2">
        <f>VLOOKUP(Table52[[#This Row],[Column29]],'Old Version, Power Supplies'!AA$195:AC$212,2,FALSE)</f>
        <v>8</v>
      </c>
      <c r="L59" s="279" t="e">
        <f>ABS(Table52[[#This Row],[Column3123]]/Table52[[#This Row],[Column31324]])</f>
        <v>#DIV/0!</v>
      </c>
      <c r="M59" s="2">
        <f>VLOOKUP(Table52[[#This Row],[Column29]],'Old Version, Power Supplies'!AA$195:AC$212,3,FALSE)</f>
        <v>3</v>
      </c>
      <c r="N59" s="279">
        <f>ABS(Table52[[#This Row],[Column31223]]/Table52[[#This Row],[Column31323]])</f>
        <v>3000</v>
      </c>
    </row>
    <row r="60" spans="1:14" x14ac:dyDescent="0.25">
      <c r="A60" s="367">
        <v>57</v>
      </c>
      <c r="B60" s="345" t="s">
        <v>297</v>
      </c>
      <c r="C60" s="335" t="s">
        <v>128</v>
      </c>
      <c r="D60" s="335" t="s">
        <v>128</v>
      </c>
      <c r="E60" s="284">
        <v>0.01</v>
      </c>
      <c r="F60" s="284">
        <v>0.01</v>
      </c>
      <c r="G60" s="284">
        <v>1E-4</v>
      </c>
      <c r="H60" s="102">
        <v>0</v>
      </c>
      <c r="I60" s="210">
        <v>-1E-3</v>
      </c>
      <c r="J60" s="344">
        <v>0</v>
      </c>
      <c r="K60" s="2">
        <f>VLOOKUP(Table52[[#This Row],[Column29]],'Old Version, Power Supplies'!AA$195:AC$212,2,FALSE)</f>
        <v>8</v>
      </c>
      <c r="L60" s="279" t="e">
        <f>ABS(Table52[[#This Row],[Column3123]]/Table52[[#This Row],[Column31324]])</f>
        <v>#DIV/0!</v>
      </c>
      <c r="M60" s="2">
        <f>VLOOKUP(Table52[[#This Row],[Column29]],'Old Version, Power Supplies'!AA$195:AC$212,3,FALSE)</f>
        <v>3</v>
      </c>
      <c r="N60" s="279">
        <f>ABS(Table52[[#This Row],[Column31223]]/Table52[[#This Row],[Column31323]])</f>
        <v>3000</v>
      </c>
    </row>
    <row r="61" spans="1:14" x14ac:dyDescent="0.25">
      <c r="A61" s="367">
        <v>58</v>
      </c>
      <c r="B61" s="345" t="s">
        <v>300</v>
      </c>
      <c r="C61" s="335" t="s">
        <v>128</v>
      </c>
      <c r="D61" s="335" t="s">
        <v>128</v>
      </c>
      <c r="E61" s="284">
        <v>0.01</v>
      </c>
      <c r="F61" s="284">
        <v>0.01</v>
      </c>
      <c r="G61" s="284">
        <v>1E-4</v>
      </c>
      <c r="H61" s="102">
        <v>-1E-3</v>
      </c>
      <c r="I61" s="210">
        <v>-1E-3</v>
      </c>
      <c r="J61" s="344">
        <v>0</v>
      </c>
      <c r="K61" s="2">
        <f>VLOOKUP(Table52[[#This Row],[Column29]],'Old Version, Power Supplies'!AA$195:AC$212,2,FALSE)</f>
        <v>8</v>
      </c>
      <c r="L61" s="279">
        <f>ABS(Table52[[#This Row],[Column3123]]/Table52[[#This Row],[Column31324]])</f>
        <v>8000</v>
      </c>
      <c r="M61" s="2">
        <f>VLOOKUP(Table52[[#This Row],[Column29]],'Old Version, Power Supplies'!AA$195:AC$212,3,FALSE)</f>
        <v>3</v>
      </c>
      <c r="N61" s="279">
        <f>ABS(Table52[[#This Row],[Column31223]]/Table52[[#This Row],[Column31323]])</f>
        <v>3000</v>
      </c>
    </row>
    <row r="62" spans="1:14" x14ac:dyDescent="0.25">
      <c r="A62" s="367">
        <v>59</v>
      </c>
      <c r="B62" s="345" t="s">
        <v>302</v>
      </c>
      <c r="C62" s="335" t="s">
        <v>128</v>
      </c>
      <c r="D62" s="335" t="s">
        <v>128</v>
      </c>
      <c r="E62" s="284">
        <v>0.01</v>
      </c>
      <c r="F62" s="284">
        <v>0.01</v>
      </c>
      <c r="G62" s="284">
        <v>1E-4</v>
      </c>
      <c r="H62" s="102">
        <v>-1E-3</v>
      </c>
      <c r="I62" s="210">
        <v>-1E-3</v>
      </c>
      <c r="J62" s="344">
        <v>0</v>
      </c>
      <c r="K62" s="2">
        <f>VLOOKUP(Table52[[#This Row],[Column29]],'Old Version, Power Supplies'!AA$195:AC$212,2,FALSE)</f>
        <v>8</v>
      </c>
      <c r="L62" s="279">
        <f>ABS(Table52[[#This Row],[Column3123]]/Table52[[#This Row],[Column31324]])</f>
        <v>8000</v>
      </c>
      <c r="M62" s="2">
        <f>VLOOKUP(Table52[[#This Row],[Column29]],'Old Version, Power Supplies'!AA$195:AC$212,3,FALSE)</f>
        <v>3</v>
      </c>
      <c r="N62" s="279">
        <f>ABS(Table52[[#This Row],[Column31223]]/Table52[[#This Row],[Column31323]])</f>
        <v>3000</v>
      </c>
    </row>
    <row r="63" spans="1:14" x14ac:dyDescent="0.25">
      <c r="A63" s="367">
        <v>60</v>
      </c>
      <c r="B63" s="345" t="s">
        <v>346</v>
      </c>
      <c r="C63" s="335" t="s">
        <v>349</v>
      </c>
      <c r="D63" s="335" t="s">
        <v>349</v>
      </c>
      <c r="E63" s="363">
        <v>4.0999999999999996</v>
      </c>
      <c r="F63" s="364">
        <v>748.4</v>
      </c>
      <c r="G63" s="364">
        <v>3068.4399999999996</v>
      </c>
      <c r="H63" s="210">
        <v>6.2779999999999996</v>
      </c>
      <c r="I63" s="606">
        <v>748.38</v>
      </c>
      <c r="J63" s="364">
        <v>4698.3296399999999</v>
      </c>
      <c r="K63" s="2">
        <f>VLOOKUP(Table52[[#This Row],[Column29]],'Old Version, Power Supplies'!AA$195:AC$212,2,FALSE)</f>
        <v>12.5</v>
      </c>
      <c r="L63" s="279">
        <f>ABS(Table52[[#This Row],[Column3123]]/Table52[[#This Row],[Column31324]])</f>
        <v>1.9910799617712649</v>
      </c>
      <c r="M63" s="2">
        <f>VLOOKUP(Table52[[#This Row],[Column29]],'Old Version, Power Supplies'!AA$195:AC$212,3,FALSE)</f>
        <v>800</v>
      </c>
      <c r="N63" s="279">
        <f>ABS(Table52[[#This Row],[Column31223]]/Table52[[#This Row],[Column31323]])</f>
        <v>1.0689756540794784</v>
      </c>
    </row>
    <row r="64" spans="1:14" x14ac:dyDescent="0.25">
      <c r="A64" s="367">
        <v>61</v>
      </c>
      <c r="B64" s="345" t="s">
        <v>354</v>
      </c>
      <c r="C64" s="336" t="s">
        <v>323</v>
      </c>
      <c r="D64" s="335" t="s">
        <v>181</v>
      </c>
      <c r="E64" s="363">
        <v>5.5</v>
      </c>
      <c r="F64" s="364">
        <v>162.4</v>
      </c>
      <c r="G64" s="364">
        <v>893.2</v>
      </c>
      <c r="H64" s="210">
        <v>5.0750000000000002</v>
      </c>
      <c r="I64" s="606">
        <v>149.4</v>
      </c>
      <c r="J64" s="364">
        <v>758.20500000000004</v>
      </c>
      <c r="K64" s="2">
        <f>VLOOKUP(Table52[[#This Row],[Column29]],'Old Version, Power Supplies'!AA$195:AC$212,2,FALSE)</f>
        <v>15</v>
      </c>
      <c r="L64" s="279">
        <f>ABS(Table52[[#This Row],[Column3123]]/Table52[[#This Row],[Column31324]])</f>
        <v>2.9556650246305418</v>
      </c>
      <c r="M64" s="2">
        <f>VLOOKUP(Table52[[#This Row],[Column29]],'Old Version, Power Supplies'!AA$195:AC$212,3,FALSE)</f>
        <v>220</v>
      </c>
      <c r="N64" s="279">
        <f>ABS(Table52[[#This Row],[Column31223]]/Table52[[#This Row],[Column31323]])</f>
        <v>1.4725568942436411</v>
      </c>
    </row>
    <row r="65" spans="1:14" x14ac:dyDescent="0.25">
      <c r="A65" s="367">
        <v>62</v>
      </c>
      <c r="B65" s="345" t="s">
        <v>358</v>
      </c>
      <c r="C65" s="335" t="s">
        <v>257</v>
      </c>
      <c r="D65" s="335" t="s">
        <v>824</v>
      </c>
      <c r="E65" s="363">
        <v>18.100000000000001</v>
      </c>
      <c r="F65" s="364">
        <v>215</v>
      </c>
      <c r="G65" s="364">
        <v>3891.5000000000005</v>
      </c>
      <c r="H65" s="606">
        <v>23.45</v>
      </c>
      <c r="I65" s="606">
        <v>239.99</v>
      </c>
      <c r="J65" s="385">
        <v>5627.7655000000004</v>
      </c>
      <c r="K65" s="2">
        <f>VLOOKUP(Table52[[#This Row],[Column29]],'Old Version, Power Supplies'!AA$195:AC$212,2,FALSE)</f>
        <v>25</v>
      </c>
      <c r="L65" s="279">
        <f>ABS(Table52[[#This Row],[Column3123]]/Table52[[#This Row],[Column31324]])</f>
        <v>1.0660980810234542</v>
      </c>
      <c r="M65" s="2">
        <f>VLOOKUP(Table52[[#This Row],[Column29]],'Old Version, Power Supplies'!AA$195:AC$212,3,FALSE)</f>
        <v>400</v>
      </c>
      <c r="N65" s="279">
        <f>ABS(Table52[[#This Row],[Column31223]]/Table52[[#This Row],[Column31323]])</f>
        <v>1.6667361140047501</v>
      </c>
    </row>
    <row r="66" spans="1:14" x14ac:dyDescent="0.25">
      <c r="A66" s="367">
        <v>63</v>
      </c>
      <c r="B66" s="345" t="s">
        <v>362</v>
      </c>
      <c r="C66" s="335" t="s">
        <v>257</v>
      </c>
      <c r="D66" s="335" t="s">
        <v>824</v>
      </c>
      <c r="E66" s="363">
        <v>18.100000000000001</v>
      </c>
      <c r="F66" s="364">
        <v>215</v>
      </c>
      <c r="G66" s="364">
        <v>3891.5000000000005</v>
      </c>
      <c r="H66" s="606">
        <v>22.942</v>
      </c>
      <c r="I66" s="606">
        <v>239.99</v>
      </c>
      <c r="J66" s="364">
        <v>5505.8505800000003</v>
      </c>
      <c r="K66" s="2">
        <f>VLOOKUP(Table52[[#This Row],[Column29]],'Old Version, Power Supplies'!AA$195:AC$212,2,FALSE)</f>
        <v>25</v>
      </c>
      <c r="L66" s="279">
        <f>ABS(Table52[[#This Row],[Column3123]]/Table52[[#This Row],[Column31324]])</f>
        <v>1.0897044721471536</v>
      </c>
      <c r="M66" s="2">
        <f>VLOOKUP(Table52[[#This Row],[Column29]],'Old Version, Power Supplies'!AA$195:AC$212,3,FALSE)</f>
        <v>400</v>
      </c>
      <c r="N66" s="279">
        <f>ABS(Table52[[#This Row],[Column31223]]/Table52[[#This Row],[Column31323]])</f>
        <v>1.6667361140047501</v>
      </c>
    </row>
    <row r="67" spans="1:14" x14ac:dyDescent="0.25">
      <c r="A67" s="367">
        <v>64</v>
      </c>
      <c r="B67" s="345" t="s">
        <v>364</v>
      </c>
      <c r="C67" s="336" t="s">
        <v>323</v>
      </c>
      <c r="D67" s="335" t="s">
        <v>323</v>
      </c>
      <c r="E67" s="363">
        <v>4.4000000000000004</v>
      </c>
      <c r="F67" s="364">
        <v>130.69999999999999</v>
      </c>
      <c r="G67" s="364">
        <v>575.08000000000004</v>
      </c>
      <c r="H67" s="210">
        <v>3.9569999999999999</v>
      </c>
      <c r="I67" s="606">
        <v>120.21</v>
      </c>
      <c r="J67" s="364">
        <v>475.67096999999995</v>
      </c>
      <c r="K67" s="2">
        <f>VLOOKUP(Table52[[#This Row],[Column29]],'Old Version, Power Supplies'!AA$195:AC$212,2,FALSE)</f>
        <v>8</v>
      </c>
      <c r="L67" s="279">
        <f>ABS(Table52[[#This Row],[Column3123]]/Table52[[#This Row],[Column31324]])</f>
        <v>2.0217336365933787</v>
      </c>
      <c r="M67" s="2">
        <f>VLOOKUP(Table52[[#This Row],[Column29]],'Old Version, Power Supplies'!AA$195:AC$212,3,FALSE)</f>
        <v>180</v>
      </c>
      <c r="N67" s="279">
        <f>ABS(Table52[[#This Row],[Column31223]]/Table52[[#This Row],[Column31323]])</f>
        <v>1.4973795857249814</v>
      </c>
    </row>
    <row r="68" spans="1:14" x14ac:dyDescent="0.25">
      <c r="A68" s="367">
        <v>65</v>
      </c>
      <c r="B68" s="345" t="s">
        <v>367</v>
      </c>
      <c r="C68" s="335" t="s">
        <v>349</v>
      </c>
      <c r="D68" s="335" t="s">
        <v>349</v>
      </c>
      <c r="E68" s="363">
        <v>4.0999999999999996</v>
      </c>
      <c r="F68" s="364">
        <v>748.4</v>
      </c>
      <c r="G68" s="364">
        <v>3068.4399999999996</v>
      </c>
      <c r="H68" s="616">
        <v>6.2779999999999996</v>
      </c>
      <c r="I68" s="615">
        <v>748.38</v>
      </c>
      <c r="J68" s="496">
        <v>4698.3296399999999</v>
      </c>
      <c r="K68" s="2">
        <f>VLOOKUP(Table52[[#This Row],[Column29]],'Old Version, Power Supplies'!AA$195:AC$212,2,FALSE)</f>
        <v>12.5</v>
      </c>
      <c r="L68" s="279">
        <f>ABS(Table52[[#This Row],[Column3123]]/Table52[[#This Row],[Column31324]])</f>
        <v>1.9910799617712649</v>
      </c>
      <c r="M68" s="2">
        <f>VLOOKUP(Table52[[#This Row],[Column29]],'Old Version, Power Supplies'!AA$195:AC$212,3,FALSE)</f>
        <v>800</v>
      </c>
      <c r="N68" s="279">
        <f>ABS(Table52[[#This Row],[Column31223]]/Table52[[#This Row],[Column31323]])</f>
        <v>1.0689756540794784</v>
      </c>
    </row>
    <row r="69" spans="1:14" x14ac:dyDescent="0.25">
      <c r="A69" s="367">
        <v>66</v>
      </c>
      <c r="B69" s="345" t="s">
        <v>369</v>
      </c>
      <c r="C69" s="335" t="s">
        <v>246</v>
      </c>
      <c r="D69" s="335" t="s">
        <v>181</v>
      </c>
      <c r="E69" s="363">
        <v>2.4</v>
      </c>
      <c r="F69" s="364">
        <v>182.6</v>
      </c>
      <c r="G69" s="364">
        <v>438.23999999999995</v>
      </c>
      <c r="H69" s="210">
        <v>2.915</v>
      </c>
      <c r="I69" s="606">
        <v>185.04</v>
      </c>
      <c r="J69" s="364">
        <v>539.39160000000004</v>
      </c>
      <c r="K69" s="2">
        <f>VLOOKUP(Table52[[#This Row],[Column29]],'Old Version, Power Supplies'!AA$195:AC$212,2,FALSE)</f>
        <v>15</v>
      </c>
      <c r="L69" s="279">
        <f>ABS(Table52[[#This Row],[Column3123]]/Table52[[#This Row],[Column31324]])</f>
        <v>5.1457975986277873</v>
      </c>
      <c r="M69" s="2">
        <f>VLOOKUP(Table52[[#This Row],[Column29]],'Old Version, Power Supplies'!AA$195:AC$212,3,FALSE)</f>
        <v>220</v>
      </c>
      <c r="N69" s="279">
        <f>ABS(Table52[[#This Row],[Column31223]]/Table52[[#This Row],[Column31323]])</f>
        <v>1.1889321227842629</v>
      </c>
    </row>
    <row r="70" spans="1:14" x14ac:dyDescent="0.25">
      <c r="A70" s="367">
        <v>67</v>
      </c>
      <c r="B70" s="345" t="s">
        <v>371</v>
      </c>
      <c r="C70" s="335" t="s">
        <v>246</v>
      </c>
      <c r="D70" s="335" t="s">
        <v>824</v>
      </c>
      <c r="E70" s="363">
        <v>2.7</v>
      </c>
      <c r="F70" s="364">
        <v>206.4</v>
      </c>
      <c r="G70" s="364">
        <v>557.28000000000009</v>
      </c>
      <c r="H70" s="210">
        <v>3.2679999999999998</v>
      </c>
      <c r="I70" s="178">
        <v>209.11</v>
      </c>
      <c r="J70" s="364">
        <v>683.37148000000002</v>
      </c>
      <c r="K70" s="2">
        <f>VLOOKUP(Table52[[#This Row],[Column29]],'Old Version, Power Supplies'!AA$195:AC$212,2,FALSE)</f>
        <v>25</v>
      </c>
      <c r="L70" s="279">
        <f>ABS(Table52[[#This Row],[Column3123]]/Table52[[#This Row],[Column31324]])</f>
        <v>7.649938800489597</v>
      </c>
      <c r="M70" s="2">
        <f>VLOOKUP(Table52[[#This Row],[Column29]],'Old Version, Power Supplies'!AA$195:AC$212,3,FALSE)</f>
        <v>400</v>
      </c>
      <c r="N70" s="279">
        <f>ABS(Table52[[#This Row],[Column31223]]/Table52[[#This Row],[Column31323]])</f>
        <v>1.9128688250203241</v>
      </c>
    </row>
    <row r="71" spans="1:14" x14ac:dyDescent="0.25">
      <c r="A71" s="367">
        <v>68</v>
      </c>
      <c r="B71" s="345" t="s">
        <v>373</v>
      </c>
      <c r="C71" s="335" t="s">
        <v>374</v>
      </c>
      <c r="D71" s="335" t="s">
        <v>349</v>
      </c>
      <c r="E71" s="363">
        <v>3.3</v>
      </c>
      <c r="F71" s="364">
        <v>255.5</v>
      </c>
      <c r="G71" s="364">
        <v>843.15</v>
      </c>
      <c r="H71" s="210">
        <v>3.3</v>
      </c>
      <c r="I71" s="622">
        <v>256</v>
      </c>
      <c r="J71" s="364">
        <v>0</v>
      </c>
      <c r="K71" s="2">
        <f>VLOOKUP(Table52[[#This Row],[Column29]],'Old Version, Power Supplies'!AA$195:AC$212,2,FALSE)</f>
        <v>12.5</v>
      </c>
      <c r="L71" s="279">
        <f>ABS(Table52[[#This Row],[Column3123]]/Table52[[#This Row],[Column31324]])</f>
        <v>3.7878787878787881</v>
      </c>
      <c r="M71" s="2">
        <f>VLOOKUP(Table52[[#This Row],[Column29]],'Old Version, Power Supplies'!AA$195:AC$212,3,FALSE)</f>
        <v>800</v>
      </c>
      <c r="N71" s="279">
        <f>ABS(Table52[[#This Row],[Column31223]]/Table52[[#This Row],[Column31323]])</f>
        <v>3.125</v>
      </c>
    </row>
    <row r="72" spans="1:14" x14ac:dyDescent="0.25">
      <c r="A72" s="367">
        <v>69</v>
      </c>
      <c r="B72" s="345" t="s">
        <v>376</v>
      </c>
      <c r="C72" s="335" t="s">
        <v>246</v>
      </c>
      <c r="D72" s="335" t="s">
        <v>181</v>
      </c>
      <c r="E72" s="363">
        <v>4.5</v>
      </c>
      <c r="F72" s="364">
        <v>101.1</v>
      </c>
      <c r="G72" s="364">
        <v>454.95</v>
      </c>
      <c r="H72" s="210">
        <v>6.0179999999999998</v>
      </c>
      <c r="I72" s="178">
        <v>110.66</v>
      </c>
      <c r="J72" s="364">
        <v>665.95187999999996</v>
      </c>
      <c r="K72" s="2">
        <f>VLOOKUP(Table52[[#This Row],[Column29]],'Old Version, Power Supplies'!AA$195:AC$212,2,FALSE)</f>
        <v>15</v>
      </c>
      <c r="L72" s="279">
        <f>ABS(Table52[[#This Row],[Column3123]]/Table52[[#This Row],[Column31324]])</f>
        <v>2.4925224327018944</v>
      </c>
      <c r="M72" s="2">
        <f>VLOOKUP(Table52[[#This Row],[Column29]],'Old Version, Power Supplies'!AA$195:AC$212,3,FALSE)</f>
        <v>220</v>
      </c>
      <c r="N72" s="279">
        <f>ABS(Table52[[#This Row],[Column31223]]/Table52[[#This Row],[Column31323]])</f>
        <v>1.9880715705765408</v>
      </c>
    </row>
    <row r="73" spans="1:14" x14ac:dyDescent="0.25">
      <c r="A73" s="367">
        <v>70</v>
      </c>
      <c r="B73" s="345" t="s">
        <v>380</v>
      </c>
      <c r="C73" s="335" t="s">
        <v>111</v>
      </c>
      <c r="D73" s="335" t="s">
        <v>111</v>
      </c>
      <c r="E73" s="284">
        <v>1.1000000000000001</v>
      </c>
      <c r="F73" s="284">
        <v>3.1</v>
      </c>
      <c r="G73" s="284">
        <v>3.4100000000000006</v>
      </c>
      <c r="H73" s="210">
        <v>1.2350000000000001</v>
      </c>
      <c r="I73" s="210">
        <v>3.0569999999999999</v>
      </c>
      <c r="J73" s="284">
        <v>3.7753950000000001</v>
      </c>
      <c r="K73" s="2">
        <f>VLOOKUP(Table52[[#This Row],[Column29]],'Old Version, Power Supplies'!AA$195:AC$212,2,FALSE)</f>
        <v>10</v>
      </c>
      <c r="L73" s="279">
        <f>ABS(Table52[[#This Row],[Column3123]]/Table52[[#This Row],[Column31324]])</f>
        <v>8.097165991902834</v>
      </c>
      <c r="M73" s="2">
        <f>VLOOKUP(Table52[[#This Row],[Column29]],'Old Version, Power Supplies'!AA$195:AC$212,3,FALSE)</f>
        <v>20</v>
      </c>
      <c r="N73" s="279">
        <f>ABS(Table52[[#This Row],[Column31223]]/Table52[[#This Row],[Column31323]])</f>
        <v>6.5423617926071316</v>
      </c>
    </row>
    <row r="74" spans="1:14" x14ac:dyDescent="0.25">
      <c r="A74" s="367">
        <v>71</v>
      </c>
      <c r="B74" s="345" t="s">
        <v>382</v>
      </c>
      <c r="C74" s="335" t="s">
        <v>246</v>
      </c>
      <c r="D74" s="335" t="s">
        <v>824</v>
      </c>
      <c r="E74" s="284">
        <v>2.7</v>
      </c>
      <c r="F74" s="282">
        <v>210.7</v>
      </c>
      <c r="G74" s="282">
        <v>568.89</v>
      </c>
      <c r="H74" s="210">
        <v>3.3809999999999998</v>
      </c>
      <c r="I74" s="178">
        <v>213.45</v>
      </c>
      <c r="J74" s="282">
        <v>721.67444999999987</v>
      </c>
      <c r="K74" s="2">
        <f>VLOOKUP(Table52[[#This Row],[Column29]],'Old Version, Power Supplies'!AA$195:AC$212,2,FALSE)</f>
        <v>25</v>
      </c>
      <c r="L74" s="279">
        <f>ABS(Table52[[#This Row],[Column3123]]/Table52[[#This Row],[Column31324]])</f>
        <v>7.3942620526471465</v>
      </c>
      <c r="M74" s="2">
        <f>VLOOKUP(Table52[[#This Row],[Column29]],'Old Version, Power Supplies'!AA$195:AC$212,3,FALSE)</f>
        <v>400</v>
      </c>
      <c r="N74" s="279">
        <f>ABS(Table52[[#This Row],[Column31223]]/Table52[[#This Row],[Column31323]])</f>
        <v>1.8739751698289999</v>
      </c>
    </row>
    <row r="75" spans="1:14" x14ac:dyDescent="0.25">
      <c r="A75" s="367">
        <v>72</v>
      </c>
      <c r="B75" s="345" t="s">
        <v>384</v>
      </c>
      <c r="C75" s="335" t="s">
        <v>246</v>
      </c>
      <c r="D75" s="335" t="s">
        <v>181</v>
      </c>
      <c r="E75" s="284">
        <v>2.2999999999999998</v>
      </c>
      <c r="F75" s="282">
        <v>174.3</v>
      </c>
      <c r="G75" s="282">
        <v>400.89</v>
      </c>
      <c r="H75" s="210">
        <v>2.7919999999999998</v>
      </c>
      <c r="I75" s="178">
        <v>176.64</v>
      </c>
      <c r="J75" s="282">
        <v>493.17887999999994</v>
      </c>
      <c r="K75" s="2">
        <f>VLOOKUP(Table52[[#This Row],[Column29]],'Old Version, Power Supplies'!AA$195:AC$212,2,FALSE)</f>
        <v>15</v>
      </c>
      <c r="L75" s="279">
        <f>ABS(Table52[[#This Row],[Column3123]]/Table52[[#This Row],[Column31324]])</f>
        <v>5.3724928366762184</v>
      </c>
      <c r="M75" s="2">
        <f>VLOOKUP(Table52[[#This Row],[Column29]],'Old Version, Power Supplies'!AA$195:AC$212,3,FALSE)</f>
        <v>220</v>
      </c>
      <c r="N75" s="279">
        <f>ABS(Table52[[#This Row],[Column31223]]/Table52[[#This Row],[Column31323]])</f>
        <v>1.2454710144927537</v>
      </c>
    </row>
    <row r="76" spans="1:14" x14ac:dyDescent="0.25">
      <c r="A76" s="367">
        <v>73</v>
      </c>
      <c r="B76" s="345" t="s">
        <v>386</v>
      </c>
      <c r="C76" s="336" t="s">
        <v>323</v>
      </c>
      <c r="D76" s="335" t="s">
        <v>181</v>
      </c>
      <c r="E76" s="284">
        <v>1.4</v>
      </c>
      <c r="F76" s="282">
        <v>106.1</v>
      </c>
      <c r="G76" s="282">
        <v>148.54</v>
      </c>
      <c r="H76" s="210">
        <v>1.7370000000000001</v>
      </c>
      <c r="I76" s="178">
        <v>107.52</v>
      </c>
      <c r="J76" s="282">
        <v>186.76223999999999</v>
      </c>
      <c r="K76" s="2">
        <f>VLOOKUP(Table52[[#This Row],[Column29]],'Old Version, Power Supplies'!AA$195:AC$212,2,FALSE)</f>
        <v>15</v>
      </c>
      <c r="L76" s="279">
        <f>ABS(Table52[[#This Row],[Column3123]]/Table52[[#This Row],[Column31324]])</f>
        <v>8.6355785837651116</v>
      </c>
      <c r="M76" s="2">
        <f>VLOOKUP(Table52[[#This Row],[Column29]],'Old Version, Power Supplies'!AA$195:AC$212,3,FALSE)</f>
        <v>220</v>
      </c>
      <c r="N76" s="279">
        <f>ABS(Table52[[#This Row],[Column31223]]/Table52[[#This Row],[Column31323]])</f>
        <v>2.0461309523809526</v>
      </c>
    </row>
    <row r="77" spans="1:14" x14ac:dyDescent="0.25">
      <c r="A77" s="367">
        <v>74</v>
      </c>
      <c r="B77" s="345" t="s">
        <v>335</v>
      </c>
      <c r="C77" s="335" t="s">
        <v>128</v>
      </c>
      <c r="D77" s="335" t="s">
        <v>128</v>
      </c>
      <c r="E77" s="284">
        <v>0.01</v>
      </c>
      <c r="F77" s="284">
        <v>0.01</v>
      </c>
      <c r="G77" s="363">
        <v>1E-4</v>
      </c>
      <c r="H77" s="102">
        <v>0</v>
      </c>
      <c r="I77" s="210">
        <v>-1E-3</v>
      </c>
      <c r="J77" s="364">
        <v>0</v>
      </c>
      <c r="K77" s="2">
        <f>VLOOKUP(Table52[[#This Row],[Column29]],'Old Version, Power Supplies'!AA$195:AC$212,2,FALSE)</f>
        <v>8</v>
      </c>
      <c r="L77" s="279" t="e">
        <f>ABS(Table52[[#This Row],[Column3123]]/Table52[[#This Row],[Column31324]])</f>
        <v>#DIV/0!</v>
      </c>
      <c r="M77" s="2">
        <f>VLOOKUP(Table52[[#This Row],[Column29]],'Old Version, Power Supplies'!AA$195:AC$212,3,FALSE)</f>
        <v>3</v>
      </c>
      <c r="N77" s="279">
        <f>ABS(Table52[[#This Row],[Column31223]]/Table52[[#This Row],[Column31323]])</f>
        <v>3000</v>
      </c>
    </row>
    <row r="78" spans="1:14" x14ac:dyDescent="0.25">
      <c r="A78" s="367">
        <v>75</v>
      </c>
      <c r="B78" s="345" t="s">
        <v>337</v>
      </c>
      <c r="C78" s="335" t="s">
        <v>128</v>
      </c>
      <c r="D78" s="335" t="s">
        <v>128</v>
      </c>
      <c r="E78" s="284">
        <v>0.01</v>
      </c>
      <c r="F78" s="284">
        <v>0.01</v>
      </c>
      <c r="G78" s="363">
        <v>1E-4</v>
      </c>
      <c r="H78" s="102">
        <v>0</v>
      </c>
      <c r="I78" s="210">
        <v>-1E-3</v>
      </c>
      <c r="J78" s="364">
        <v>0</v>
      </c>
      <c r="K78" s="2">
        <f>VLOOKUP(Table52[[#This Row],[Column29]],'Old Version, Power Supplies'!AA$195:AC$212,2,FALSE)</f>
        <v>8</v>
      </c>
      <c r="L78" s="279" t="e">
        <f>ABS(Table52[[#This Row],[Column3123]]/Table52[[#This Row],[Column31324]])</f>
        <v>#DIV/0!</v>
      </c>
      <c r="M78" s="2">
        <f>VLOOKUP(Table52[[#This Row],[Column29]],'Old Version, Power Supplies'!AA$195:AC$212,3,FALSE)</f>
        <v>3</v>
      </c>
      <c r="N78" s="279">
        <f>ABS(Table52[[#This Row],[Column31223]]/Table52[[#This Row],[Column31323]])</f>
        <v>3000</v>
      </c>
    </row>
    <row r="79" spans="1:14" x14ac:dyDescent="0.25">
      <c r="A79" s="367">
        <v>76</v>
      </c>
      <c r="B79" s="345" t="s">
        <v>340</v>
      </c>
      <c r="C79" s="335" t="s">
        <v>128</v>
      </c>
      <c r="D79" s="335" t="s">
        <v>128</v>
      </c>
      <c r="E79" s="284">
        <v>0.01</v>
      </c>
      <c r="F79" s="284">
        <v>0.01</v>
      </c>
      <c r="G79" s="363">
        <v>1E-4</v>
      </c>
      <c r="H79" s="102">
        <v>-1E-3</v>
      </c>
      <c r="I79" s="210">
        <v>-1E-3</v>
      </c>
      <c r="J79" s="364">
        <v>0</v>
      </c>
      <c r="K79" s="2">
        <f>VLOOKUP(Table52[[#This Row],[Column29]],'Old Version, Power Supplies'!AA$195:AC$212,2,FALSE)</f>
        <v>8</v>
      </c>
      <c r="L79" s="279">
        <f>ABS(Table52[[#This Row],[Column3123]]/Table52[[#This Row],[Column31324]])</f>
        <v>8000</v>
      </c>
      <c r="M79" s="2">
        <f>VLOOKUP(Table52[[#This Row],[Column29]],'Old Version, Power Supplies'!AA$195:AC$212,3,FALSE)</f>
        <v>3</v>
      </c>
      <c r="N79" s="279">
        <f>ABS(Table52[[#This Row],[Column31223]]/Table52[[#This Row],[Column31323]])</f>
        <v>3000</v>
      </c>
    </row>
    <row r="80" spans="1:14" x14ac:dyDescent="0.25">
      <c r="A80" s="367">
        <v>77</v>
      </c>
      <c r="B80" s="345" t="s">
        <v>343</v>
      </c>
      <c r="C80" s="335" t="s">
        <v>128</v>
      </c>
      <c r="D80" s="335" t="s">
        <v>128</v>
      </c>
      <c r="E80" s="284">
        <v>0.01</v>
      </c>
      <c r="F80" s="284">
        <v>0.01</v>
      </c>
      <c r="G80" s="363">
        <v>1E-4</v>
      </c>
      <c r="H80" s="102">
        <v>-1E-3</v>
      </c>
      <c r="I80" s="210">
        <v>-1E-3</v>
      </c>
      <c r="J80" s="363">
        <v>9.9999999999999995E-7</v>
      </c>
      <c r="K80" s="2">
        <f>VLOOKUP(Table52[[#This Row],[Column29]],'Old Version, Power Supplies'!AA$195:AC$212,2,FALSE)</f>
        <v>8</v>
      </c>
      <c r="L80" s="279">
        <f>ABS(Table52[[#This Row],[Column3123]]/Table52[[#This Row],[Column31324]])</f>
        <v>8000</v>
      </c>
      <c r="M80" s="2">
        <f>VLOOKUP(Table52[[#This Row],[Column29]],'Old Version, Power Supplies'!AA$195:AC$212,3,FALSE)</f>
        <v>3</v>
      </c>
      <c r="N80" s="279">
        <f>ABS(Table52[[#This Row],[Column31223]]/Table52[[#This Row],[Column31323]])</f>
        <v>3000</v>
      </c>
    </row>
    <row r="81" spans="1:14" x14ac:dyDescent="0.25">
      <c r="A81" s="367">
        <v>78</v>
      </c>
      <c r="B81" s="345" t="s">
        <v>436</v>
      </c>
      <c r="C81" s="335" t="s">
        <v>189</v>
      </c>
      <c r="D81" s="335" t="s">
        <v>181</v>
      </c>
      <c r="E81" s="284">
        <v>7.4</v>
      </c>
      <c r="F81" s="282">
        <v>106.6</v>
      </c>
      <c r="G81" s="282">
        <v>788.84</v>
      </c>
      <c r="H81" s="215">
        <v>7.226</v>
      </c>
      <c r="I81" s="13">
        <v>100.35</v>
      </c>
      <c r="J81" s="364">
        <v>725.12909999999999</v>
      </c>
      <c r="K81" s="2">
        <f>VLOOKUP(Table52[[#This Row],[Column29]],'Old Version, Power Supplies'!AA$195:AC$212,2,FALSE)</f>
        <v>15</v>
      </c>
      <c r="L81" s="279">
        <f>ABS(Table52[[#This Row],[Column3123]]/Table52[[#This Row],[Column31324]])</f>
        <v>2.075837254359258</v>
      </c>
      <c r="M81" s="2">
        <f>VLOOKUP(Table52[[#This Row],[Column29]],'Old Version, Power Supplies'!AA$195:AC$212,3,FALSE)</f>
        <v>220</v>
      </c>
      <c r="N81" s="279">
        <f>ABS(Table52[[#This Row],[Column31223]]/Table52[[#This Row],[Column31323]])</f>
        <v>2.1923268560039864</v>
      </c>
    </row>
    <row r="82" spans="1:14" x14ac:dyDescent="0.25">
      <c r="A82" s="367">
        <v>79</v>
      </c>
      <c r="B82" s="345" t="s">
        <v>432</v>
      </c>
      <c r="C82" s="335" t="s">
        <v>153</v>
      </c>
      <c r="D82" s="335" t="s">
        <v>153</v>
      </c>
      <c r="E82" s="284">
        <v>3.4</v>
      </c>
      <c r="F82" s="282">
        <v>60.6</v>
      </c>
      <c r="G82" s="282">
        <v>206.04</v>
      </c>
      <c r="H82" s="215">
        <v>3.855</v>
      </c>
      <c r="I82" s="285">
        <v>59.256</v>
      </c>
      <c r="J82" s="364">
        <v>228.43188000000001</v>
      </c>
      <c r="K82" s="2">
        <f>VLOOKUP(Table52[[#This Row],[Column29]],'Old Version, Power Supplies'!AA$195:AC$212,2,FALSE)</f>
        <v>8</v>
      </c>
      <c r="L82" s="279">
        <f>ABS(Table52[[#This Row],[Column3123]]/Table52[[#This Row],[Column31324]])</f>
        <v>2.0752269779507135</v>
      </c>
      <c r="M82" s="2">
        <f>VLOOKUP(Table52[[#This Row],[Column29]],'Old Version, Power Supplies'!AA$195:AC$212,3,FALSE)</f>
        <v>90</v>
      </c>
      <c r="N82" s="279">
        <f>ABS(Table52[[#This Row],[Column31223]]/Table52[[#This Row],[Column31323]])</f>
        <v>1.5188335358444713</v>
      </c>
    </row>
    <row r="83" spans="1:14" x14ac:dyDescent="0.25">
      <c r="A83" s="367">
        <v>80</v>
      </c>
      <c r="B83" s="345" t="s">
        <v>430</v>
      </c>
      <c r="C83" s="335" t="s">
        <v>189</v>
      </c>
      <c r="D83" s="335" t="s">
        <v>181</v>
      </c>
      <c r="E83" s="284">
        <v>5.7</v>
      </c>
      <c r="F83" s="282">
        <v>100.4</v>
      </c>
      <c r="G83" s="282">
        <v>572.28000000000009</v>
      </c>
      <c r="H83" s="215">
        <v>6.1479999999999997</v>
      </c>
      <c r="I83" s="285">
        <v>98.32</v>
      </c>
      <c r="J83" s="364">
        <v>604.47135999999989</v>
      </c>
      <c r="K83" s="2">
        <f>VLOOKUP(Table52[[#This Row],[Column29]],'Old Version, Power Supplies'!AA$195:AC$212,2,FALSE)</f>
        <v>15</v>
      </c>
      <c r="L83" s="279">
        <f>ABS(Table52[[#This Row],[Column3123]]/Table52[[#This Row],[Column31324]])</f>
        <v>2.439817826935589</v>
      </c>
      <c r="M83" s="2">
        <f>VLOOKUP(Table52[[#This Row],[Column29]],'Old Version, Power Supplies'!AA$195:AC$212,3,FALSE)</f>
        <v>220</v>
      </c>
      <c r="N83" s="279">
        <f>ABS(Table52[[#This Row],[Column31223]]/Table52[[#This Row],[Column31323]])</f>
        <v>2.2375915378356388</v>
      </c>
    </row>
    <row r="84" spans="1:14" x14ac:dyDescent="0.25">
      <c r="A84" s="367">
        <v>81</v>
      </c>
      <c r="B84" s="345" t="s">
        <v>427</v>
      </c>
      <c r="C84" s="335" t="s">
        <v>153</v>
      </c>
      <c r="D84" s="335" t="s">
        <v>153</v>
      </c>
      <c r="E84" s="284">
        <v>4.2</v>
      </c>
      <c r="F84" s="282">
        <v>74.400000000000006</v>
      </c>
      <c r="G84" s="282">
        <v>312.48</v>
      </c>
      <c r="H84" s="210">
        <v>4.3789999999999996</v>
      </c>
      <c r="I84" s="606">
        <v>72.105000000000004</v>
      </c>
      <c r="J84" s="282">
        <v>315.747795</v>
      </c>
      <c r="K84" s="2">
        <f>VLOOKUP(Table52[[#This Row],[Column29]],'Old Version, Power Supplies'!AA$195:AC$212,2,FALSE)</f>
        <v>8</v>
      </c>
      <c r="L84" s="279">
        <f>ABS(Table52[[#This Row],[Column3123]]/Table52[[#This Row],[Column31324]])</f>
        <v>1.8269011189769355</v>
      </c>
      <c r="M84" s="2">
        <f>VLOOKUP(Table52[[#This Row],[Column29]],'Old Version, Power Supplies'!AA$195:AC$212,3,FALSE)</f>
        <v>90</v>
      </c>
      <c r="N84" s="279">
        <f>ABS(Table52[[#This Row],[Column31223]]/Table52[[#This Row],[Column31323]])</f>
        <v>1.248179737882255</v>
      </c>
    </row>
    <row r="85" spans="1:14" x14ac:dyDescent="0.25">
      <c r="A85" s="367">
        <v>82</v>
      </c>
      <c r="B85" s="345" t="s">
        <v>424</v>
      </c>
      <c r="C85" s="335" t="s">
        <v>153</v>
      </c>
      <c r="D85" s="335" t="s">
        <v>153</v>
      </c>
      <c r="E85" s="284">
        <v>4.2</v>
      </c>
      <c r="F85" s="282">
        <v>74.400000000000006</v>
      </c>
      <c r="G85" s="282">
        <v>312.48</v>
      </c>
      <c r="H85" s="215">
        <v>4.43</v>
      </c>
      <c r="I85" s="285">
        <v>72.004000000000005</v>
      </c>
      <c r="J85" s="282">
        <v>318.97771999999998</v>
      </c>
      <c r="K85" s="2">
        <f>VLOOKUP(Table52[[#This Row],[Column29]],'Old Version, Power Supplies'!AA$195:AC$212,2,FALSE)</f>
        <v>8</v>
      </c>
      <c r="L85" s="279">
        <f>ABS(Table52[[#This Row],[Column3123]]/Table52[[#This Row],[Column31324]])</f>
        <v>1.8058690744920995</v>
      </c>
      <c r="M85" s="2">
        <f>VLOOKUP(Table52[[#This Row],[Column29]],'Old Version, Power Supplies'!AA$195:AC$212,3,FALSE)</f>
        <v>90</v>
      </c>
      <c r="N85" s="279">
        <f>ABS(Table52[[#This Row],[Column31223]]/Table52[[#This Row],[Column31323]])</f>
        <v>1.2499305594133658</v>
      </c>
    </row>
    <row r="86" spans="1:14" x14ac:dyDescent="0.25">
      <c r="A86" s="367">
        <v>83</v>
      </c>
      <c r="B86" s="345" t="s">
        <v>420</v>
      </c>
      <c r="C86" s="335" t="s">
        <v>189</v>
      </c>
      <c r="D86" s="335" t="s">
        <v>181</v>
      </c>
      <c r="E86" s="284">
        <v>5.7</v>
      </c>
      <c r="F86" s="282">
        <v>100.4</v>
      </c>
      <c r="G86" s="282">
        <v>572.28000000000009</v>
      </c>
      <c r="H86" s="215">
        <v>6.02</v>
      </c>
      <c r="I86" s="285">
        <v>97.96</v>
      </c>
      <c r="J86" s="282">
        <v>589.71919999999989</v>
      </c>
      <c r="K86" s="2">
        <f>VLOOKUP(Table52[[#This Row],[Column29]],'Old Version, Power Supplies'!AA$195:AC$212,2,FALSE)</f>
        <v>15</v>
      </c>
      <c r="L86" s="279">
        <f>ABS(Table52[[#This Row],[Column3123]]/Table52[[#This Row],[Column31324]])</f>
        <v>2.4916943521594686</v>
      </c>
      <c r="M86" s="2">
        <f>VLOOKUP(Table52[[#This Row],[Column29]],'Old Version, Power Supplies'!AA$195:AC$212,3,FALSE)</f>
        <v>220</v>
      </c>
      <c r="N86" s="279">
        <f>ABS(Table52[[#This Row],[Column31223]]/Table52[[#This Row],[Column31323]])</f>
        <v>2.2458146182115151</v>
      </c>
    </row>
    <row r="87" spans="1:14" x14ac:dyDescent="0.25">
      <c r="A87" s="367">
        <v>84</v>
      </c>
      <c r="B87" s="345" t="s">
        <v>418</v>
      </c>
      <c r="C87" s="335" t="s">
        <v>153</v>
      </c>
      <c r="D87" s="335" t="s">
        <v>153</v>
      </c>
      <c r="E87" s="284">
        <v>3.5</v>
      </c>
      <c r="F87" s="282">
        <v>61.5</v>
      </c>
      <c r="G87" s="282">
        <v>215.25</v>
      </c>
      <c r="H87" s="215">
        <v>3.681</v>
      </c>
      <c r="I87" s="285">
        <v>60.006</v>
      </c>
      <c r="J87" s="282">
        <v>220.88208600000002</v>
      </c>
      <c r="K87" s="2">
        <f>VLOOKUP(Table52[[#This Row],[Column29]],'Old Version, Power Supplies'!AA$195:AC$212,2,FALSE)</f>
        <v>8</v>
      </c>
      <c r="L87" s="279">
        <f>ABS(Table52[[#This Row],[Column3123]]/Table52[[#This Row],[Column31324]])</f>
        <v>2.1733224667209998</v>
      </c>
      <c r="M87" s="2">
        <f>VLOOKUP(Table52[[#This Row],[Column29]],'Old Version, Power Supplies'!AA$195:AC$212,3,FALSE)</f>
        <v>90</v>
      </c>
      <c r="N87" s="279">
        <f>ABS(Table52[[#This Row],[Column31223]]/Table52[[#This Row],[Column31323]])</f>
        <v>1.4998500149985001</v>
      </c>
    </row>
    <row r="88" spans="1:14" x14ac:dyDescent="0.25">
      <c r="A88" s="367">
        <v>85</v>
      </c>
      <c r="B88" s="345" t="s">
        <v>414</v>
      </c>
      <c r="C88" s="335" t="s">
        <v>189</v>
      </c>
      <c r="D88" s="335" t="s">
        <v>181</v>
      </c>
      <c r="E88" s="284">
        <v>7.4</v>
      </c>
      <c r="F88" s="282">
        <v>106.6</v>
      </c>
      <c r="G88" s="282">
        <v>788.84</v>
      </c>
      <c r="H88" s="215">
        <v>7.67</v>
      </c>
      <c r="I88" s="13">
        <v>100.35</v>
      </c>
      <c r="J88" s="282">
        <v>769.68449999999996</v>
      </c>
      <c r="K88" s="2">
        <f>VLOOKUP(Table52[[#This Row],[Column29]],'Old Version, Power Supplies'!AA$195:AC$212,2,FALSE)</f>
        <v>15</v>
      </c>
      <c r="L88" s="279">
        <f>ABS(Table52[[#This Row],[Column3123]]/Table52[[#This Row],[Column31324]])</f>
        <v>1.955671447196871</v>
      </c>
      <c r="M88" s="2">
        <f>VLOOKUP(Table52[[#This Row],[Column29]],'Old Version, Power Supplies'!AA$195:AC$212,3,FALSE)</f>
        <v>220</v>
      </c>
      <c r="N88" s="279">
        <f>ABS(Table52[[#This Row],[Column31223]]/Table52[[#This Row],[Column31323]])</f>
        <v>2.1923268560039864</v>
      </c>
    </row>
    <row r="89" spans="1:14" x14ac:dyDescent="0.25">
      <c r="A89" s="367">
        <v>86</v>
      </c>
      <c r="B89" s="345" t="s">
        <v>438</v>
      </c>
      <c r="C89" s="335" t="s">
        <v>212</v>
      </c>
      <c r="D89" s="335" t="s">
        <v>111</v>
      </c>
      <c r="E89" s="284">
        <v>1.4</v>
      </c>
      <c r="F89" s="284">
        <v>1.8</v>
      </c>
      <c r="G89" s="284">
        <v>2.52</v>
      </c>
      <c r="H89" s="623">
        <v>1.4</v>
      </c>
      <c r="I89" s="623">
        <v>1.8</v>
      </c>
      <c r="J89" s="623">
        <v>2.52</v>
      </c>
      <c r="K89" s="2">
        <f>VLOOKUP(Table52[[#This Row],[Column29]],'Old Version, Power Supplies'!AA$195:AC$212,2,FALSE)</f>
        <v>10</v>
      </c>
      <c r="L89" s="279">
        <f>ABS(Table52[[#This Row],[Column3123]]/Table52[[#This Row],[Column31324]])</f>
        <v>7.1428571428571432</v>
      </c>
      <c r="M89" s="2">
        <f>VLOOKUP(Table52[[#This Row],[Column29]],'Old Version, Power Supplies'!AA$195:AC$212,3,FALSE)</f>
        <v>20</v>
      </c>
      <c r="N89" s="279">
        <f>ABS(Table52[[#This Row],[Column31223]]/Table52[[#This Row],[Column31323]])</f>
        <v>11.111111111111111</v>
      </c>
    </row>
    <row r="90" spans="1:14" x14ac:dyDescent="0.25">
      <c r="A90" s="367">
        <v>87</v>
      </c>
      <c r="B90" s="345" t="s">
        <v>463</v>
      </c>
      <c r="C90" s="335" t="s">
        <v>212</v>
      </c>
      <c r="D90" s="335" t="s">
        <v>111</v>
      </c>
      <c r="E90" s="284">
        <v>0.7</v>
      </c>
      <c r="F90" s="284">
        <v>1.8</v>
      </c>
      <c r="G90" s="284">
        <v>1.26</v>
      </c>
      <c r="H90" s="344">
        <v>0.77</v>
      </c>
      <c r="I90" s="344">
        <v>1.911</v>
      </c>
      <c r="J90" s="363">
        <v>1.4714700000000001</v>
      </c>
      <c r="K90" s="2">
        <f>VLOOKUP(Table52[[#This Row],[Column29]],'Old Version, Power Supplies'!AA$195:AC$212,2,FALSE)</f>
        <v>10</v>
      </c>
      <c r="L90" s="279">
        <f>ABS(Table52[[#This Row],[Column3123]]/Table52[[#This Row],[Column31324]])</f>
        <v>12.987012987012987</v>
      </c>
      <c r="M90" s="2">
        <f>VLOOKUP(Table52[[#This Row],[Column29]],'Old Version, Power Supplies'!AA$195:AC$212,3,FALSE)</f>
        <v>20</v>
      </c>
      <c r="N90" s="279">
        <f>ABS(Table52[[#This Row],[Column31223]]/Table52[[#This Row],[Column31323]])</f>
        <v>10.465724751439037</v>
      </c>
    </row>
    <row r="91" spans="1:14" x14ac:dyDescent="0.25">
      <c r="A91" s="367">
        <v>88</v>
      </c>
      <c r="B91" s="345" t="s">
        <v>461</v>
      </c>
      <c r="C91" s="335" t="s">
        <v>212</v>
      </c>
      <c r="D91" s="335" t="s">
        <v>111</v>
      </c>
      <c r="E91" s="284">
        <v>2.1</v>
      </c>
      <c r="F91" s="284">
        <v>5.7</v>
      </c>
      <c r="G91" s="284">
        <v>11.97</v>
      </c>
      <c r="H91" s="344">
        <v>2.42</v>
      </c>
      <c r="I91" s="344">
        <v>5.7869999999999999</v>
      </c>
      <c r="J91" s="363">
        <v>14.004539999999999</v>
      </c>
      <c r="K91" s="2">
        <f>VLOOKUP(Table52[[#This Row],[Column29]],'Old Version, Power Supplies'!AA$195:AC$212,2,FALSE)</f>
        <v>10</v>
      </c>
      <c r="L91" s="279">
        <f>ABS(Table52[[#This Row],[Column3123]]/Table52[[#This Row],[Column31324]])</f>
        <v>4.1322314049586781</v>
      </c>
      <c r="M91" s="2">
        <f>VLOOKUP(Table52[[#This Row],[Column29]],'Old Version, Power Supplies'!AA$195:AC$212,3,FALSE)</f>
        <v>20</v>
      </c>
      <c r="N91" s="279">
        <f>ABS(Table52[[#This Row],[Column31223]]/Table52[[#This Row],[Column31323]])</f>
        <v>3.4560221185415587</v>
      </c>
    </row>
    <row r="92" spans="1:14" x14ac:dyDescent="0.25">
      <c r="A92" s="367">
        <v>89</v>
      </c>
      <c r="B92" s="345" t="s">
        <v>457</v>
      </c>
      <c r="C92" s="335" t="s">
        <v>212</v>
      </c>
      <c r="D92" s="335" t="s">
        <v>111</v>
      </c>
      <c r="E92" s="284">
        <v>0.8</v>
      </c>
      <c r="F92" s="284">
        <v>2.1</v>
      </c>
      <c r="G92" s="284">
        <v>1.6800000000000002</v>
      </c>
      <c r="H92" s="344">
        <v>0.84199999999999997</v>
      </c>
      <c r="I92" s="344">
        <v>2.1019999999999999</v>
      </c>
      <c r="J92" s="363">
        <v>1.7698839999999998</v>
      </c>
      <c r="K92" s="2">
        <f>VLOOKUP(Table52[[#This Row],[Column29]],'Old Version, Power Supplies'!AA$195:AC$212,2,FALSE)</f>
        <v>10</v>
      </c>
      <c r="L92" s="279">
        <f>ABS(Table52[[#This Row],[Column3123]]/Table52[[#This Row],[Column31324]])</f>
        <v>11.876484560570072</v>
      </c>
      <c r="M92" s="2">
        <f>VLOOKUP(Table52[[#This Row],[Column29]],'Old Version, Power Supplies'!AA$195:AC$212,3,FALSE)</f>
        <v>20</v>
      </c>
      <c r="N92" s="279">
        <f>ABS(Table52[[#This Row],[Column31223]]/Table52[[#This Row],[Column31323]])</f>
        <v>9.5147478591817318</v>
      </c>
    </row>
    <row r="93" spans="1:14" x14ac:dyDescent="0.25">
      <c r="A93" s="367">
        <v>90</v>
      </c>
      <c r="B93" s="345" t="s">
        <v>455</v>
      </c>
      <c r="C93" s="335" t="s">
        <v>212</v>
      </c>
      <c r="D93" s="335" t="s">
        <v>111</v>
      </c>
      <c r="E93" s="284">
        <v>2.4</v>
      </c>
      <c r="F93" s="284">
        <v>6.6</v>
      </c>
      <c r="G93" s="284">
        <v>15.839999999999998</v>
      </c>
      <c r="H93" s="344">
        <v>2.9420000000000002</v>
      </c>
      <c r="I93" s="344">
        <v>6.9429999999999996</v>
      </c>
      <c r="J93" s="363">
        <v>20.426306</v>
      </c>
      <c r="K93" s="2">
        <f>VLOOKUP(Table52[[#This Row],[Column29]],'Old Version, Power Supplies'!AA$195:AC$212,2,FALSE)</f>
        <v>10</v>
      </c>
      <c r="L93" s="279">
        <f>ABS(Table52[[#This Row],[Column3123]]/Table52[[#This Row],[Column31324]])</f>
        <v>3.3990482664853841</v>
      </c>
      <c r="M93" s="2">
        <f>VLOOKUP(Table52[[#This Row],[Column29]],'Old Version, Power Supplies'!AA$195:AC$212,3,FALSE)</f>
        <v>20</v>
      </c>
      <c r="N93" s="279">
        <f>ABS(Table52[[#This Row],[Column31223]]/Table52[[#This Row],[Column31323]])</f>
        <v>2.8805991646262425</v>
      </c>
    </row>
    <row r="94" spans="1:14" x14ac:dyDescent="0.25">
      <c r="A94" s="367">
        <v>91</v>
      </c>
      <c r="B94" s="345" t="s">
        <v>452</v>
      </c>
      <c r="C94" s="335" t="s">
        <v>212</v>
      </c>
      <c r="D94" s="335" t="s">
        <v>111</v>
      </c>
      <c r="E94" s="284">
        <v>2.4</v>
      </c>
      <c r="F94" s="284">
        <v>6.4</v>
      </c>
      <c r="G94" s="284">
        <v>15.36</v>
      </c>
      <c r="H94" s="344">
        <v>2.5569999999999999</v>
      </c>
      <c r="I94" s="344">
        <v>6.2</v>
      </c>
      <c r="J94" s="363">
        <v>15.853400000000001</v>
      </c>
      <c r="K94" s="2">
        <f>VLOOKUP(Table52[[#This Row],[Column29]],'Old Version, Power Supplies'!AA$195:AC$212,2,FALSE)</f>
        <v>10</v>
      </c>
      <c r="L94" s="279">
        <f>ABS(Table52[[#This Row],[Column3123]]/Table52[[#This Row],[Column31324]])</f>
        <v>3.9108330074305826</v>
      </c>
      <c r="M94" s="2">
        <f>VLOOKUP(Table52[[#This Row],[Column29]],'Old Version, Power Supplies'!AA$195:AC$212,3,FALSE)</f>
        <v>20</v>
      </c>
      <c r="N94" s="279">
        <f>ABS(Table52[[#This Row],[Column31223]]/Table52[[#This Row],[Column31323]])</f>
        <v>3.225806451612903</v>
      </c>
    </row>
    <row r="95" spans="1:14" x14ac:dyDescent="0.25">
      <c r="A95" s="367">
        <v>92</v>
      </c>
      <c r="B95" s="345" t="s">
        <v>449</v>
      </c>
      <c r="C95" s="335" t="s">
        <v>128</v>
      </c>
      <c r="D95" s="335" t="s">
        <v>128</v>
      </c>
      <c r="E95" s="284">
        <v>0.2</v>
      </c>
      <c r="F95" s="284">
        <v>0.5</v>
      </c>
      <c r="G95" s="284">
        <v>0.1</v>
      </c>
      <c r="H95" s="282">
        <v>-0.255</v>
      </c>
      <c r="I95" s="344">
        <v>-0.498</v>
      </c>
      <c r="J95" s="363">
        <v>0.12698999999999999</v>
      </c>
      <c r="K95" s="2">
        <f>VLOOKUP(Table52[[#This Row],[Column29]],'Old Version, Power Supplies'!AA$195:AC$212,2,FALSE)</f>
        <v>8</v>
      </c>
      <c r="L95" s="279">
        <f>ABS(Table52[[#This Row],[Column3123]]/Table52[[#This Row],[Column31324]])</f>
        <v>31.372549019607842</v>
      </c>
      <c r="M95" s="2">
        <f>VLOOKUP(Table52[[#This Row],[Column29]],'Old Version, Power Supplies'!AA$195:AC$212,3,FALSE)</f>
        <v>3</v>
      </c>
      <c r="N95" s="279">
        <f>ABS(Table52[[#This Row],[Column31223]]/Table52[[#This Row],[Column31323]])</f>
        <v>6.024096385542169</v>
      </c>
    </row>
    <row r="96" spans="1:14" x14ac:dyDescent="0.25">
      <c r="A96" s="367">
        <v>93</v>
      </c>
      <c r="B96" s="345" t="s">
        <v>446</v>
      </c>
      <c r="C96" s="335" t="s">
        <v>128</v>
      </c>
      <c r="D96" s="335" t="s">
        <v>128</v>
      </c>
      <c r="E96" s="284">
        <v>0.4</v>
      </c>
      <c r="F96" s="284">
        <v>1</v>
      </c>
      <c r="G96" s="284">
        <v>0.4</v>
      </c>
      <c r="H96" s="282">
        <v>-0.55000000000000004</v>
      </c>
      <c r="I96" s="344">
        <v>-1.1000000000000001</v>
      </c>
      <c r="J96" s="363">
        <v>0.60500000000000009</v>
      </c>
      <c r="K96" s="2">
        <f>VLOOKUP(Table52[[#This Row],[Column29]],'Old Version, Power Supplies'!AA$195:AC$212,2,FALSE)</f>
        <v>8</v>
      </c>
      <c r="L96" s="279">
        <f>ABS(Table52[[#This Row],[Column3123]]/Table52[[#This Row],[Column31324]])</f>
        <v>14.545454545454545</v>
      </c>
      <c r="M96" s="2">
        <f>VLOOKUP(Table52[[#This Row],[Column29]],'Old Version, Power Supplies'!AA$195:AC$212,3,FALSE)</f>
        <v>3</v>
      </c>
      <c r="N96" s="279">
        <f>ABS(Table52[[#This Row],[Column31223]]/Table52[[#This Row],[Column31323]])</f>
        <v>2.7272727272727271</v>
      </c>
    </row>
    <row r="97" spans="1:14" x14ac:dyDescent="0.25">
      <c r="A97" s="367">
        <v>94</v>
      </c>
      <c r="B97" s="345" t="s">
        <v>442</v>
      </c>
      <c r="C97" s="335" t="s">
        <v>212</v>
      </c>
      <c r="D97" s="335" t="s">
        <v>111</v>
      </c>
      <c r="E97" s="284">
        <v>1.1000000000000001</v>
      </c>
      <c r="F97" s="284">
        <v>2.9</v>
      </c>
      <c r="G97" s="284">
        <v>3.19</v>
      </c>
      <c r="H97" s="344">
        <v>1.1120000000000001</v>
      </c>
      <c r="I97" s="344">
        <v>2.7669999999999999</v>
      </c>
      <c r="J97" s="363">
        <v>3.0769040000000003</v>
      </c>
      <c r="K97" s="2">
        <f>VLOOKUP(Table52[[#This Row],[Column29]],'Old Version, Power Supplies'!AA$195:AC$212,2,FALSE)</f>
        <v>10</v>
      </c>
      <c r="L97" s="279">
        <f>ABS(Table52[[#This Row],[Column3123]]/Table52[[#This Row],[Column31324]])</f>
        <v>8.9928057553956826</v>
      </c>
      <c r="M97" s="2">
        <f>VLOOKUP(Table52[[#This Row],[Column29]],'Old Version, Power Supplies'!AA$195:AC$212,3,FALSE)</f>
        <v>20</v>
      </c>
      <c r="N97" s="279">
        <f>ABS(Table52[[#This Row],[Column31223]]/Table52[[#This Row],[Column31323]])</f>
        <v>7.2280448138778466</v>
      </c>
    </row>
    <row r="98" spans="1:14" x14ac:dyDescent="0.25">
      <c r="A98" s="367">
        <v>95</v>
      </c>
      <c r="B98" s="345" t="s">
        <v>411</v>
      </c>
      <c r="C98" s="335" t="s">
        <v>128</v>
      </c>
      <c r="D98" s="335" t="s">
        <v>128</v>
      </c>
      <c r="E98" s="284">
        <v>0.01</v>
      </c>
      <c r="F98" s="284">
        <v>0.01</v>
      </c>
      <c r="G98" s="284">
        <v>1E-4</v>
      </c>
      <c r="H98" s="344">
        <v>0.108</v>
      </c>
      <c r="I98" s="344">
        <v>0.46</v>
      </c>
      <c r="J98" s="282">
        <v>4.9680000000000002E-2</v>
      </c>
      <c r="K98" s="2">
        <f>VLOOKUP(Table52[[#This Row],[Column29]],'Old Version, Power Supplies'!AA$195:AC$212,2,FALSE)</f>
        <v>8</v>
      </c>
      <c r="L98" s="279">
        <f>ABS(Table52[[#This Row],[Column3123]]/Table52[[#This Row],[Column31324]])</f>
        <v>74.074074074074076</v>
      </c>
      <c r="M98" s="2">
        <f>VLOOKUP(Table52[[#This Row],[Column29]],'Old Version, Power Supplies'!AA$195:AC$212,3,FALSE)</f>
        <v>3</v>
      </c>
      <c r="N98" s="279">
        <f>ABS(Table52[[#This Row],[Column31223]]/Table52[[#This Row],[Column31323]])</f>
        <v>6.5217391304347823</v>
      </c>
    </row>
    <row r="99" spans="1:14" x14ac:dyDescent="0.25">
      <c r="A99" s="367">
        <v>96</v>
      </c>
      <c r="B99" s="345" t="s">
        <v>408</v>
      </c>
      <c r="C99" s="335" t="s">
        <v>128</v>
      </c>
      <c r="D99" s="335" t="s">
        <v>128</v>
      </c>
      <c r="E99" s="284">
        <v>0.01</v>
      </c>
      <c r="F99" s="284">
        <v>0.01</v>
      </c>
      <c r="G99" s="284">
        <v>1E-4</v>
      </c>
      <c r="H99" s="282">
        <v>-0.113</v>
      </c>
      <c r="I99" s="344">
        <v>-0.54</v>
      </c>
      <c r="J99" s="282">
        <v>6.1020000000000005E-2</v>
      </c>
      <c r="K99" s="2">
        <f>VLOOKUP(Table52[[#This Row],[Column29]],'Old Version, Power Supplies'!AA$195:AC$212,2,FALSE)</f>
        <v>8</v>
      </c>
      <c r="L99" s="279">
        <f>ABS(Table52[[#This Row],[Column3123]]/Table52[[#This Row],[Column31324]])</f>
        <v>70.796460176991147</v>
      </c>
      <c r="M99" s="2">
        <f>VLOOKUP(Table52[[#This Row],[Column29]],'Old Version, Power Supplies'!AA$195:AC$212,3,FALSE)</f>
        <v>3</v>
      </c>
      <c r="N99" s="279">
        <f>ABS(Table52[[#This Row],[Column31223]]/Table52[[#This Row],[Column31323]])</f>
        <v>5.5555555555555554</v>
      </c>
    </row>
    <row r="100" spans="1:14" x14ac:dyDescent="0.25">
      <c r="A100" s="367">
        <v>97</v>
      </c>
      <c r="B100" s="345" t="s">
        <v>405</v>
      </c>
      <c r="C100" s="335" t="s">
        <v>128</v>
      </c>
      <c r="D100" s="335" t="s">
        <v>128</v>
      </c>
      <c r="E100" s="284">
        <v>0.01</v>
      </c>
      <c r="F100" s="284">
        <v>0.01</v>
      </c>
      <c r="G100" s="284">
        <v>1E-4</v>
      </c>
      <c r="H100" s="344">
        <v>5.7000000000000002E-2</v>
      </c>
      <c r="I100" s="344">
        <v>0.24</v>
      </c>
      <c r="J100" s="282">
        <v>1.3679999999999999E-2</v>
      </c>
      <c r="K100" s="2">
        <f>VLOOKUP(Table52[[#This Row],[Column29]],'Old Version, Power Supplies'!AA$195:AC$212,2,FALSE)</f>
        <v>8</v>
      </c>
      <c r="L100" s="279">
        <f>ABS(Table52[[#This Row],[Column3123]]/Table52[[#This Row],[Column31324]])</f>
        <v>140.35087719298244</v>
      </c>
      <c r="M100" s="2">
        <f>VLOOKUP(Table52[[#This Row],[Column29]],'Old Version, Power Supplies'!AA$195:AC$212,3,FALSE)</f>
        <v>3</v>
      </c>
      <c r="N100" s="279">
        <f>ABS(Table52[[#This Row],[Column31223]]/Table52[[#This Row],[Column31323]])</f>
        <v>12.5</v>
      </c>
    </row>
    <row r="101" spans="1:14" x14ac:dyDescent="0.25">
      <c r="A101" s="367">
        <v>98</v>
      </c>
      <c r="B101" s="345" t="s">
        <v>400</v>
      </c>
      <c r="C101" s="335" t="s">
        <v>128</v>
      </c>
      <c r="D101" s="335" t="s">
        <v>128</v>
      </c>
      <c r="E101" s="284">
        <v>0.01</v>
      </c>
      <c r="F101" s="284">
        <v>0.01</v>
      </c>
      <c r="G101" s="284">
        <v>1E-4</v>
      </c>
      <c r="H101" s="210">
        <v>0.28399999999999997</v>
      </c>
      <c r="I101" s="210">
        <v>1.1659999999999999</v>
      </c>
      <c r="J101" s="282">
        <v>0.33114399999999994</v>
      </c>
      <c r="K101" s="2">
        <f>VLOOKUP(Table52[[#This Row],[Column29]],'Old Version, Power Supplies'!AA$195:AC$212,2,FALSE)</f>
        <v>8</v>
      </c>
      <c r="L101" s="279">
        <f>ABS(Table52[[#This Row],[Column3123]]/Table52[[#This Row],[Column31324]])</f>
        <v>28.169014084507044</v>
      </c>
      <c r="M101" s="2">
        <f>VLOOKUP(Table52[[#This Row],[Column29]],'Old Version, Power Supplies'!AA$195:AC$212,3,FALSE)</f>
        <v>3</v>
      </c>
      <c r="N101" s="279">
        <f>ABS(Table52[[#This Row],[Column31223]]/Table52[[#This Row],[Column31323]])</f>
        <v>2.5728987993138936</v>
      </c>
    </row>
    <row r="102" spans="1:14" x14ac:dyDescent="0.25">
      <c r="A102" s="367">
        <v>99</v>
      </c>
      <c r="B102" s="345" t="s">
        <v>498</v>
      </c>
      <c r="C102" s="335" t="s">
        <v>246</v>
      </c>
      <c r="D102" s="335" t="s">
        <v>349</v>
      </c>
      <c r="E102" s="284">
        <v>1.8</v>
      </c>
      <c r="F102" s="282">
        <v>263.10000000000002</v>
      </c>
      <c r="G102" s="282">
        <v>473.58000000000004</v>
      </c>
      <c r="H102" s="215">
        <v>2.9340000000000002</v>
      </c>
      <c r="I102" s="13">
        <v>251.31</v>
      </c>
      <c r="J102" s="364">
        <v>737.34354000000008</v>
      </c>
      <c r="K102" s="2">
        <f>VLOOKUP(Table52[[#This Row],[Column29]],'Old Version, Power Supplies'!AA$195:AC$212,2,FALSE)</f>
        <v>12.5</v>
      </c>
      <c r="L102" s="279">
        <f>ABS(Table52[[#This Row],[Column3123]]/Table52[[#This Row],[Column31324]])</f>
        <v>4.2603953646898427</v>
      </c>
      <c r="M102" s="2">
        <f>VLOOKUP(Table52[[#This Row],[Column29]],'Old Version, Power Supplies'!AA$195:AC$212,3,FALSE)</f>
        <v>800</v>
      </c>
      <c r="N102" s="279">
        <f>ABS(Table52[[#This Row],[Column31223]]/Table52[[#This Row],[Column31323]])</f>
        <v>3.1833194063109307</v>
      </c>
    </row>
    <row r="103" spans="1:14" x14ac:dyDescent="0.25">
      <c r="A103" s="367">
        <v>100</v>
      </c>
      <c r="B103" s="345" t="s">
        <v>496</v>
      </c>
      <c r="C103" s="335" t="s">
        <v>212</v>
      </c>
      <c r="D103" s="335" t="s">
        <v>111</v>
      </c>
      <c r="E103" s="284">
        <v>3.8</v>
      </c>
      <c r="F103" s="284">
        <v>4.8</v>
      </c>
      <c r="G103" s="284">
        <v>18.239999999999998</v>
      </c>
      <c r="H103" s="210">
        <v>6.6509999999999998</v>
      </c>
      <c r="I103" s="210">
        <v>7.6989999999999998</v>
      </c>
      <c r="J103" s="363">
        <v>51.206049</v>
      </c>
      <c r="K103" s="2">
        <f>VLOOKUP(Table52[[#This Row],[Column29]],'Old Version, Power Supplies'!AA$195:AC$212,2,FALSE)</f>
        <v>10</v>
      </c>
      <c r="L103" s="279">
        <f>ABS(Table52[[#This Row],[Column3123]]/Table52[[#This Row],[Column31324]])</f>
        <v>1.5035333032626672</v>
      </c>
      <c r="M103" s="2">
        <f>VLOOKUP(Table52[[#This Row],[Column29]],'Old Version, Power Supplies'!AA$195:AC$212,3,FALSE)</f>
        <v>20</v>
      </c>
      <c r="N103" s="279">
        <f>ABS(Table52[[#This Row],[Column31223]]/Table52[[#This Row],[Column31323]])</f>
        <v>2.5977399662293803</v>
      </c>
    </row>
    <row r="104" spans="1:14" x14ac:dyDescent="0.25">
      <c r="A104" s="367">
        <v>101</v>
      </c>
      <c r="B104" s="345" t="s">
        <v>494</v>
      </c>
      <c r="C104" s="335" t="s">
        <v>252</v>
      </c>
      <c r="D104" s="335" t="s">
        <v>181</v>
      </c>
      <c r="E104" s="284">
        <v>6.9</v>
      </c>
      <c r="F104" s="282">
        <v>122.4</v>
      </c>
      <c r="G104" s="282">
        <v>844.56000000000006</v>
      </c>
      <c r="H104" s="215">
        <v>6.343</v>
      </c>
      <c r="I104" s="285">
        <v>99.03</v>
      </c>
      <c r="J104" s="364">
        <v>628.14729</v>
      </c>
      <c r="K104" s="2">
        <f>VLOOKUP(Table52[[#This Row],[Column29]],'Old Version, Power Supplies'!AA$195:AC$212,2,FALSE)</f>
        <v>15</v>
      </c>
      <c r="L104" s="279">
        <f>ABS(Table52[[#This Row],[Column3123]]/Table52[[#This Row],[Column31324]])</f>
        <v>2.3648116033422673</v>
      </c>
      <c r="M104" s="2">
        <f>VLOOKUP(Table52[[#This Row],[Column29]],'Old Version, Power Supplies'!AA$195:AC$212,3,FALSE)</f>
        <v>220</v>
      </c>
      <c r="N104" s="279">
        <f>ABS(Table52[[#This Row],[Column31223]]/Table52[[#This Row],[Column31323]])</f>
        <v>2.2215490255478136</v>
      </c>
    </row>
    <row r="105" spans="1:14" x14ac:dyDescent="0.25">
      <c r="A105" s="367">
        <v>102</v>
      </c>
      <c r="B105" s="345" t="s">
        <v>492</v>
      </c>
      <c r="C105" s="335" t="s">
        <v>359</v>
      </c>
      <c r="D105" s="335" t="s">
        <v>824</v>
      </c>
      <c r="E105" s="284">
        <v>14.7</v>
      </c>
      <c r="F105" s="282">
        <v>183.6</v>
      </c>
      <c r="G105" s="282">
        <v>2698.9199999999996</v>
      </c>
      <c r="H105" s="285">
        <v>15.973000000000001</v>
      </c>
      <c r="I105" s="13">
        <v>178.02</v>
      </c>
      <c r="J105" s="364">
        <v>2843.5134600000001</v>
      </c>
      <c r="K105" s="2">
        <f>VLOOKUP(Table52[[#This Row],[Column29]],'Old Version, Power Supplies'!AA$195:AC$212,2,FALSE)</f>
        <v>25</v>
      </c>
      <c r="L105" s="279">
        <f>ABS(Table52[[#This Row],[Column3123]]/Table52[[#This Row],[Column31324]])</f>
        <v>1.5651411757340512</v>
      </c>
      <c r="M105" s="2">
        <f>VLOOKUP(Table52[[#This Row],[Column29]],'Old Version, Power Supplies'!AA$195:AC$212,3,FALSE)</f>
        <v>400</v>
      </c>
      <c r="N105" s="279">
        <f>ABS(Table52[[#This Row],[Column31223]]/Table52[[#This Row],[Column31323]])</f>
        <v>2.2469385462307603</v>
      </c>
    </row>
    <row r="106" spans="1:14" x14ac:dyDescent="0.25">
      <c r="A106" s="367">
        <v>103</v>
      </c>
      <c r="B106" s="345" t="s">
        <v>490</v>
      </c>
      <c r="C106" s="335" t="s">
        <v>181</v>
      </c>
      <c r="D106" s="335" t="s">
        <v>181</v>
      </c>
      <c r="E106" s="284">
        <v>10.1</v>
      </c>
      <c r="F106" s="282">
        <v>177.8</v>
      </c>
      <c r="G106" s="282">
        <v>1795.78</v>
      </c>
      <c r="H106" s="606">
        <v>12.568</v>
      </c>
      <c r="I106" s="178">
        <v>195.26</v>
      </c>
      <c r="J106" s="364">
        <v>2454.0276799999997</v>
      </c>
      <c r="K106" s="2">
        <f>VLOOKUP(Table52[[#This Row],[Column29]],'Old Version, Power Supplies'!AA$195:AC$212,2,FALSE)</f>
        <v>15</v>
      </c>
      <c r="L106" s="279">
        <f>ABS(Table52[[#This Row],[Column3123]]/Table52[[#This Row],[Column31324]])</f>
        <v>1.1935073201782305</v>
      </c>
      <c r="M106" s="2">
        <f>VLOOKUP(Table52[[#This Row],[Column29]],'Old Version, Power Supplies'!AA$195:AC$212,3,FALSE)</f>
        <v>220</v>
      </c>
      <c r="N106" s="279">
        <f>ABS(Table52[[#This Row],[Column31223]]/Table52[[#This Row],[Column31323]])</f>
        <v>1.1267028577281575</v>
      </c>
    </row>
    <row r="107" spans="1:14" x14ac:dyDescent="0.25">
      <c r="A107" s="367">
        <v>104</v>
      </c>
      <c r="B107" s="345" t="s">
        <v>486</v>
      </c>
      <c r="C107" s="335" t="s">
        <v>181</v>
      </c>
      <c r="D107" s="335" t="s">
        <v>181</v>
      </c>
      <c r="E107" s="284">
        <v>10.1</v>
      </c>
      <c r="F107" s="282">
        <v>177.8</v>
      </c>
      <c r="G107" s="282">
        <v>1795.78</v>
      </c>
      <c r="H107" s="606">
        <v>12.205</v>
      </c>
      <c r="I107" s="178">
        <v>192.17</v>
      </c>
      <c r="J107" s="364">
        <v>2345.4348499999996</v>
      </c>
      <c r="K107" s="2">
        <f>VLOOKUP(Table52[[#This Row],[Column29]],'Old Version, Power Supplies'!AA$195:AC$212,2,FALSE)</f>
        <v>15</v>
      </c>
      <c r="L107" s="279">
        <f>ABS(Table52[[#This Row],[Column3123]]/Table52[[#This Row],[Column31324]])</f>
        <v>1.2290045063498567</v>
      </c>
      <c r="M107" s="2">
        <f>VLOOKUP(Table52[[#This Row],[Column29]],'Old Version, Power Supplies'!AA$195:AC$212,3,FALSE)</f>
        <v>220</v>
      </c>
      <c r="N107" s="279">
        <f>ABS(Table52[[#This Row],[Column31223]]/Table52[[#This Row],[Column31323]])</f>
        <v>1.1448196908986836</v>
      </c>
    </row>
    <row r="108" spans="1:14" x14ac:dyDescent="0.25">
      <c r="A108" s="367">
        <v>105</v>
      </c>
      <c r="B108" s="345" t="s">
        <v>484</v>
      </c>
      <c r="C108" s="335" t="s">
        <v>359</v>
      </c>
      <c r="D108" s="335" t="s">
        <v>824</v>
      </c>
      <c r="E108" s="284">
        <v>14.7</v>
      </c>
      <c r="F108" s="282">
        <v>183.6</v>
      </c>
      <c r="G108" s="282">
        <v>2698.9199999999996</v>
      </c>
      <c r="H108" s="285">
        <v>16.861000000000001</v>
      </c>
      <c r="I108" s="13">
        <v>189.61</v>
      </c>
      <c r="J108" s="364">
        <v>3197.0142100000003</v>
      </c>
      <c r="K108" s="2">
        <f>VLOOKUP(Table52[[#This Row],[Column29]],'Old Version, Power Supplies'!AA$195:AC$212,2,FALSE)</f>
        <v>25</v>
      </c>
      <c r="L108" s="279">
        <f>ABS(Table52[[#This Row],[Column3123]]/Table52[[#This Row],[Column31324]])</f>
        <v>1.4827115829428859</v>
      </c>
      <c r="M108" s="2">
        <f>VLOOKUP(Table52[[#This Row],[Column29]],'Old Version, Power Supplies'!AA$195:AC$212,3,FALSE)</f>
        <v>400</v>
      </c>
      <c r="N108" s="279">
        <f>ABS(Table52[[#This Row],[Column31223]]/Table52[[#This Row],[Column31323]])</f>
        <v>2.1095933758767997</v>
      </c>
    </row>
    <row r="109" spans="1:14" x14ac:dyDescent="0.25">
      <c r="A109" s="367">
        <v>106</v>
      </c>
      <c r="B109" s="345" t="s">
        <v>482</v>
      </c>
      <c r="C109" s="335" t="s">
        <v>252</v>
      </c>
      <c r="D109" s="335" t="s">
        <v>181</v>
      </c>
      <c r="E109" s="284">
        <v>6.7</v>
      </c>
      <c r="F109" s="282">
        <v>117.7</v>
      </c>
      <c r="G109" s="282">
        <v>788.59</v>
      </c>
      <c r="H109" s="215">
        <v>6.9269999999999996</v>
      </c>
      <c r="I109" s="13">
        <v>112.02</v>
      </c>
      <c r="J109" s="364">
        <v>775.96253999999988</v>
      </c>
      <c r="K109" s="2">
        <f>VLOOKUP(Table52[[#This Row],[Column29]],'Old Version, Power Supplies'!AA$195:AC$212,2,FALSE)</f>
        <v>15</v>
      </c>
      <c r="L109" s="279">
        <f>ABS(Table52[[#This Row],[Column3123]]/Table52[[#This Row],[Column31324]])</f>
        <v>2.1654395842356</v>
      </c>
      <c r="M109" s="2">
        <f>VLOOKUP(Table52[[#This Row],[Column29]],'Old Version, Power Supplies'!AA$195:AC$212,3,FALSE)</f>
        <v>220</v>
      </c>
      <c r="N109" s="279">
        <f>ABS(Table52[[#This Row],[Column31223]]/Table52[[#This Row],[Column31323]])</f>
        <v>1.9639350116050707</v>
      </c>
    </row>
    <row r="110" spans="1:14" x14ac:dyDescent="0.25">
      <c r="A110" s="367">
        <v>107</v>
      </c>
      <c r="B110" s="345" t="s">
        <v>480</v>
      </c>
      <c r="C110" s="335" t="s">
        <v>212</v>
      </c>
      <c r="D110" s="335" t="s">
        <v>111</v>
      </c>
      <c r="E110" s="284">
        <v>2.5</v>
      </c>
      <c r="F110" s="284">
        <v>3.2</v>
      </c>
      <c r="G110" s="284">
        <v>8</v>
      </c>
      <c r="H110" s="210">
        <v>2.0659999999999998</v>
      </c>
      <c r="I110" s="210">
        <v>2.5</v>
      </c>
      <c r="J110" s="363">
        <v>5.1649999999999991</v>
      </c>
      <c r="K110" s="2">
        <f>VLOOKUP(Table52[[#This Row],[Column29]],'Old Version, Power Supplies'!AA$195:AC$212,2,FALSE)</f>
        <v>10</v>
      </c>
      <c r="L110" s="279">
        <f>ABS(Table52[[#This Row],[Column3123]]/Table52[[#This Row],[Column31324]])</f>
        <v>4.8402710551790902</v>
      </c>
      <c r="M110" s="2">
        <f>VLOOKUP(Table52[[#This Row],[Column29]],'Old Version, Power Supplies'!AA$195:AC$212,3,FALSE)</f>
        <v>20</v>
      </c>
      <c r="N110" s="279">
        <f>ABS(Table52[[#This Row],[Column31223]]/Table52[[#This Row],[Column31323]])</f>
        <v>8</v>
      </c>
    </row>
    <row r="111" spans="1:14" x14ac:dyDescent="0.25">
      <c r="A111" s="367">
        <v>108</v>
      </c>
      <c r="B111" s="345" t="s">
        <v>477</v>
      </c>
      <c r="C111" s="335" t="s">
        <v>246</v>
      </c>
      <c r="D111" s="335" t="s">
        <v>349</v>
      </c>
      <c r="E111" s="284">
        <v>1.8</v>
      </c>
      <c r="F111" s="282">
        <v>263.10000000000002</v>
      </c>
      <c r="G111" s="282">
        <v>473.58000000000004</v>
      </c>
      <c r="H111" s="210">
        <v>2.907</v>
      </c>
      <c r="I111" s="178">
        <v>251.3</v>
      </c>
      <c r="J111" s="364">
        <v>730.52910000000008</v>
      </c>
      <c r="K111" s="2">
        <f>VLOOKUP(Table52[[#This Row],[Column29]],'Old Version, Power Supplies'!AA$195:AC$212,2,FALSE)</f>
        <v>12.5</v>
      </c>
      <c r="L111" s="279">
        <f>ABS(Table52[[#This Row],[Column3123]]/Table52[[#This Row],[Column31324]])</f>
        <v>4.2999656002751978</v>
      </c>
      <c r="M111" s="2">
        <f>VLOOKUP(Table52[[#This Row],[Column29]],'Old Version, Power Supplies'!AA$195:AC$212,3,FALSE)</f>
        <v>800</v>
      </c>
      <c r="N111" s="279">
        <f>ABS(Table52[[#This Row],[Column31223]]/Table52[[#This Row],[Column31323]])</f>
        <v>3.1834460803820135</v>
      </c>
    </row>
    <row r="112" spans="1:14" x14ac:dyDescent="0.25">
      <c r="A112" s="367">
        <v>109</v>
      </c>
      <c r="B112" s="345" t="s">
        <v>516</v>
      </c>
      <c r="C112" s="335" t="s">
        <v>291</v>
      </c>
      <c r="D112" s="335" t="s">
        <v>111</v>
      </c>
      <c r="E112" s="284">
        <v>3.6</v>
      </c>
      <c r="F112" s="282">
        <v>9.6</v>
      </c>
      <c r="G112" s="282">
        <v>34.56</v>
      </c>
      <c r="H112" s="210">
        <v>2.2090000000000001</v>
      </c>
      <c r="I112" s="210">
        <v>5.3010000000000002</v>
      </c>
      <c r="J112" s="364">
        <v>11.709909000000001</v>
      </c>
      <c r="K112" s="2">
        <f>VLOOKUP(Table52[[#This Row],[Column29]],'Old Version, Power Supplies'!AA$195:AC$212,2,FALSE)</f>
        <v>10</v>
      </c>
      <c r="L112" s="279">
        <f>ABS(Table52[[#This Row],[Column3123]]/Table52[[#This Row],[Column31324]])</f>
        <v>4.5269352648257124</v>
      </c>
      <c r="M112" s="2">
        <f>VLOOKUP(Table52[[#This Row],[Column29]],'Old Version, Power Supplies'!AA$195:AC$212,3,FALSE)</f>
        <v>20</v>
      </c>
      <c r="N112" s="279">
        <f>ABS(Table52[[#This Row],[Column31223]]/Table52[[#This Row],[Column31323]])</f>
        <v>3.7728730428221091</v>
      </c>
    </row>
    <row r="113" spans="1:14" x14ac:dyDescent="0.25">
      <c r="A113" s="367">
        <v>110</v>
      </c>
      <c r="B113" s="345" t="s">
        <v>514</v>
      </c>
      <c r="C113" s="335" t="s">
        <v>212</v>
      </c>
      <c r="D113" s="335" t="s">
        <v>111</v>
      </c>
      <c r="E113" s="284">
        <v>1.5</v>
      </c>
      <c r="F113" s="284">
        <v>4.0999999999999996</v>
      </c>
      <c r="G113" s="284">
        <v>6.1499999999999995</v>
      </c>
      <c r="H113" s="210">
        <v>1.865</v>
      </c>
      <c r="I113" s="210">
        <v>4.4409999999999998</v>
      </c>
      <c r="J113" s="363">
        <v>8.2824650000000002</v>
      </c>
      <c r="K113" s="2">
        <f>VLOOKUP(Table52[[#This Row],[Column29]],'Old Version, Power Supplies'!AA$195:AC$212,2,FALSE)</f>
        <v>10</v>
      </c>
      <c r="L113" s="279">
        <f>ABS(Table52[[#This Row],[Column3123]]/Table52[[#This Row],[Column31324]])</f>
        <v>5.3619302949061662</v>
      </c>
      <c r="M113" s="2">
        <f>VLOOKUP(Table52[[#This Row],[Column29]],'Old Version, Power Supplies'!AA$195:AC$212,3,FALSE)</f>
        <v>20</v>
      </c>
      <c r="N113" s="279">
        <f>ABS(Table52[[#This Row],[Column31223]]/Table52[[#This Row],[Column31323]])</f>
        <v>4.5034902049088048</v>
      </c>
    </row>
    <row r="114" spans="1:14" x14ac:dyDescent="0.25">
      <c r="A114" s="367">
        <v>111</v>
      </c>
      <c r="B114" s="345" t="s">
        <v>512</v>
      </c>
      <c r="C114" s="335" t="s">
        <v>212</v>
      </c>
      <c r="D114" s="335" t="s">
        <v>111</v>
      </c>
      <c r="E114" s="284">
        <v>1.5</v>
      </c>
      <c r="F114" s="284">
        <v>4</v>
      </c>
      <c r="G114" s="284">
        <v>6</v>
      </c>
      <c r="H114" s="210">
        <v>0.41099999999999998</v>
      </c>
      <c r="I114" s="210">
        <v>1</v>
      </c>
      <c r="J114" s="363">
        <v>0.41099999999999998</v>
      </c>
      <c r="K114" s="2">
        <f>VLOOKUP(Table52[[#This Row],[Column29]],'Old Version, Power Supplies'!AA$195:AC$212,2,FALSE)</f>
        <v>10</v>
      </c>
      <c r="L114" s="279">
        <f>ABS(Table52[[#This Row],[Column3123]]/Table52[[#This Row],[Column31324]])</f>
        <v>24.330900243309003</v>
      </c>
      <c r="M114" s="2">
        <f>VLOOKUP(Table52[[#This Row],[Column29]],'Old Version, Power Supplies'!AA$195:AC$212,3,FALSE)</f>
        <v>20</v>
      </c>
      <c r="N114" s="279">
        <f>ABS(Table52[[#This Row],[Column31223]]/Table52[[#This Row],[Column31323]])</f>
        <v>20</v>
      </c>
    </row>
    <row r="115" spans="1:14" x14ac:dyDescent="0.25">
      <c r="A115" s="367">
        <v>112</v>
      </c>
      <c r="B115" s="345" t="s">
        <v>509</v>
      </c>
      <c r="C115" s="335" t="s">
        <v>153</v>
      </c>
      <c r="D115" s="335" t="s">
        <v>153</v>
      </c>
      <c r="E115" s="284">
        <v>0.9</v>
      </c>
      <c r="F115" s="282">
        <v>70.599999999999994</v>
      </c>
      <c r="G115" s="282">
        <v>63.54</v>
      </c>
      <c r="H115" s="210">
        <v>1.5469999999999999</v>
      </c>
      <c r="I115" s="606">
        <v>57.009</v>
      </c>
      <c r="J115" s="364">
        <v>88.192922999999993</v>
      </c>
      <c r="K115" s="2">
        <f>VLOOKUP(Table52[[#This Row],[Column29]],'Old Version, Power Supplies'!AA$195:AC$212,2,FALSE)</f>
        <v>8</v>
      </c>
      <c r="L115" s="279">
        <f>ABS(Table52[[#This Row],[Column3123]]/Table52[[#This Row],[Column31324]])</f>
        <v>5.171299288946348</v>
      </c>
      <c r="M115" s="2">
        <f>VLOOKUP(Table52[[#This Row],[Column29]],'Old Version, Power Supplies'!AA$195:AC$212,3,FALSE)</f>
        <v>90</v>
      </c>
      <c r="N115" s="279">
        <f>ABS(Table52[[#This Row],[Column31223]]/Table52[[#This Row],[Column31323]])</f>
        <v>1.5786981002999527</v>
      </c>
    </row>
    <row r="116" spans="1:14" x14ac:dyDescent="0.25">
      <c r="A116" s="367">
        <v>113</v>
      </c>
      <c r="B116" s="345" t="s">
        <v>506</v>
      </c>
      <c r="C116" s="335" t="s">
        <v>128</v>
      </c>
      <c r="D116" s="335" t="s">
        <v>128</v>
      </c>
      <c r="E116" s="284">
        <v>0.1</v>
      </c>
      <c r="F116" s="282">
        <v>0.4</v>
      </c>
      <c r="G116" s="282">
        <v>4.0000000000000008E-2</v>
      </c>
      <c r="H116" s="102">
        <v>-0.46300000000000002</v>
      </c>
      <c r="I116" s="210">
        <v>-1</v>
      </c>
      <c r="J116" s="364">
        <v>0.46300000000000002</v>
      </c>
      <c r="K116" s="2">
        <f>VLOOKUP(Table52[[#This Row],[Column29]],'Old Version, Power Supplies'!AA$195:AC$212,2,FALSE)</f>
        <v>8</v>
      </c>
      <c r="L116" s="279">
        <f>ABS(Table52[[#This Row],[Column3123]]/Table52[[#This Row],[Column31324]])</f>
        <v>17.278617710583152</v>
      </c>
      <c r="M116" s="2">
        <f>VLOOKUP(Table52[[#This Row],[Column29]],'Old Version, Power Supplies'!AA$195:AC$212,3,FALSE)</f>
        <v>3</v>
      </c>
      <c r="N116" s="279">
        <f>ABS(Table52[[#This Row],[Column31223]]/Table52[[#This Row],[Column31323]])</f>
        <v>3</v>
      </c>
    </row>
    <row r="117" spans="1:14" x14ac:dyDescent="0.25">
      <c r="A117" s="367">
        <v>114</v>
      </c>
      <c r="B117" s="345" t="s">
        <v>504</v>
      </c>
      <c r="C117" s="335" t="s">
        <v>212</v>
      </c>
      <c r="D117" s="335" t="s">
        <v>111</v>
      </c>
      <c r="E117" s="284">
        <v>1.1000000000000001</v>
      </c>
      <c r="F117" s="284">
        <v>3.1</v>
      </c>
      <c r="G117" s="284">
        <v>3.4100000000000006</v>
      </c>
      <c r="H117" s="215">
        <v>0.93899999999999995</v>
      </c>
      <c r="I117" s="215">
        <v>2.35</v>
      </c>
      <c r="J117" s="363">
        <v>2.2066499999999998</v>
      </c>
      <c r="K117" s="2">
        <f>VLOOKUP(Table52[[#This Row],[Column29]],'Old Version, Power Supplies'!AA$195:AC$212,2,FALSE)</f>
        <v>10</v>
      </c>
      <c r="L117" s="279">
        <f>ABS(Table52[[#This Row],[Column3123]]/Table52[[#This Row],[Column31324]])</f>
        <v>10.649627263045794</v>
      </c>
      <c r="M117" s="2">
        <f>VLOOKUP(Table52[[#This Row],[Column29]],'Old Version, Power Supplies'!AA$195:AC$212,3,FALSE)</f>
        <v>20</v>
      </c>
      <c r="N117" s="279">
        <f>ABS(Table52[[#This Row],[Column31223]]/Table52[[#This Row],[Column31323]])</f>
        <v>8.5106382978723403</v>
      </c>
    </row>
    <row r="118" spans="1:14" x14ac:dyDescent="0.25">
      <c r="A118" s="367">
        <v>115</v>
      </c>
      <c r="B118" s="345" t="s">
        <v>502</v>
      </c>
      <c r="C118" s="335" t="s">
        <v>111</v>
      </c>
      <c r="D118" s="335" t="s">
        <v>111</v>
      </c>
      <c r="E118" s="284">
        <v>2.8</v>
      </c>
      <c r="F118" s="284">
        <v>7.6</v>
      </c>
      <c r="G118" s="284">
        <v>21.279999999999998</v>
      </c>
      <c r="H118" s="210">
        <v>3.1070000000000002</v>
      </c>
      <c r="I118" s="210">
        <v>7.516</v>
      </c>
      <c r="J118" s="363">
        <v>23.352212000000002</v>
      </c>
      <c r="K118" s="2">
        <f>VLOOKUP(Table52[[#This Row],[Column29]],'Old Version, Power Supplies'!AA$195:AC$212,2,FALSE)</f>
        <v>10</v>
      </c>
      <c r="L118" s="279">
        <f>ABS(Table52[[#This Row],[Column3123]]/Table52[[#This Row],[Column31324]])</f>
        <v>3.2185387833923396</v>
      </c>
      <c r="M118" s="2">
        <f>VLOOKUP(Table52[[#This Row],[Column29]],'Old Version, Power Supplies'!AA$195:AC$212,3,FALSE)</f>
        <v>20</v>
      </c>
      <c r="N118" s="279">
        <f>ABS(Table52[[#This Row],[Column31223]]/Table52[[#This Row],[Column31323]])</f>
        <v>2.6609898882384249</v>
      </c>
    </row>
    <row r="119" spans="1:14" x14ac:dyDescent="0.25">
      <c r="A119" s="367">
        <v>116</v>
      </c>
      <c r="B119" s="345" t="s">
        <v>500</v>
      </c>
      <c r="C119" s="335" t="s">
        <v>212</v>
      </c>
      <c r="D119" s="335" t="s">
        <v>111</v>
      </c>
      <c r="E119" s="284">
        <v>2.6</v>
      </c>
      <c r="F119" s="284">
        <v>6.9</v>
      </c>
      <c r="G119" s="284">
        <v>17.940000000000001</v>
      </c>
      <c r="H119" s="210">
        <v>1.6240000000000001</v>
      </c>
      <c r="I119" s="210">
        <v>4</v>
      </c>
      <c r="J119" s="363">
        <v>6.4960000000000004</v>
      </c>
      <c r="K119" s="2">
        <f>VLOOKUP(Table52[[#This Row],[Column29]],'Old Version, Power Supplies'!AA$195:AC$212,2,FALSE)</f>
        <v>10</v>
      </c>
      <c r="L119" s="279">
        <f>ABS(Table52[[#This Row],[Column3123]]/Table52[[#This Row],[Column31324]])</f>
        <v>6.1576354679802954</v>
      </c>
      <c r="M119" s="2">
        <f>VLOOKUP(Table52[[#This Row],[Column29]],'Old Version, Power Supplies'!AA$195:AC$212,3,FALSE)</f>
        <v>20</v>
      </c>
      <c r="N119" s="279">
        <f>ABS(Table52[[#This Row],[Column31223]]/Table52[[#This Row],[Column31323]])</f>
        <v>5</v>
      </c>
    </row>
    <row r="120" spans="1:14" x14ac:dyDescent="0.25">
      <c r="A120" s="367">
        <v>117</v>
      </c>
      <c r="B120" s="345" t="s">
        <v>474</v>
      </c>
      <c r="C120" s="335" t="s">
        <v>128</v>
      </c>
      <c r="D120" s="335" t="s">
        <v>128</v>
      </c>
      <c r="E120" s="284">
        <v>0.01</v>
      </c>
      <c r="F120" s="284">
        <v>0.01</v>
      </c>
      <c r="G120" s="284">
        <v>1E-4</v>
      </c>
      <c r="H120">
        <v>-7.5999999999999998E-2</v>
      </c>
      <c r="I120" s="215">
        <v>-0.3</v>
      </c>
      <c r="J120" s="364">
        <v>2.2799999999999997E-2</v>
      </c>
      <c r="K120" s="2">
        <f>VLOOKUP(Table52[[#This Row],[Column29]],'Old Version, Power Supplies'!AA$195:AC$212,2,FALSE)</f>
        <v>8</v>
      </c>
      <c r="L120" s="279">
        <f>ABS(Table52[[#This Row],[Column3123]]/Table52[[#This Row],[Column31324]])</f>
        <v>105.26315789473685</v>
      </c>
      <c r="M120" s="2">
        <f>VLOOKUP(Table52[[#This Row],[Column29]],'Old Version, Power Supplies'!AA$195:AC$212,3,FALSE)</f>
        <v>3</v>
      </c>
      <c r="N120" s="279">
        <f>ABS(Table52[[#This Row],[Column31223]]/Table52[[#This Row],[Column31323]])</f>
        <v>10</v>
      </c>
    </row>
    <row r="121" spans="1:14" x14ac:dyDescent="0.25">
      <c r="A121" s="367">
        <v>118</v>
      </c>
      <c r="B121" s="345" t="s">
        <v>471</v>
      </c>
      <c r="C121" s="335" t="s">
        <v>128</v>
      </c>
      <c r="D121" s="335" t="s">
        <v>128</v>
      </c>
      <c r="E121" s="284">
        <v>0.01</v>
      </c>
      <c r="F121" s="284">
        <v>0.01</v>
      </c>
      <c r="G121" s="284">
        <v>1E-4</v>
      </c>
      <c r="H121" s="215">
        <v>0.20899999999999999</v>
      </c>
      <c r="I121" s="215">
        <v>0.875</v>
      </c>
      <c r="J121" s="364">
        <v>0.18287499999999998</v>
      </c>
      <c r="K121" s="2">
        <f>VLOOKUP(Table52[[#This Row],[Column29]],'Old Version, Power Supplies'!AA$195:AC$212,2,FALSE)</f>
        <v>8</v>
      </c>
      <c r="L121" s="279">
        <f>ABS(Table52[[#This Row],[Column3123]]/Table52[[#This Row],[Column31324]])</f>
        <v>38.277511961722489</v>
      </c>
      <c r="M121" s="2">
        <f>VLOOKUP(Table52[[#This Row],[Column29]],'Old Version, Power Supplies'!AA$195:AC$212,3,FALSE)</f>
        <v>3</v>
      </c>
      <c r="N121" s="279">
        <f>ABS(Table52[[#This Row],[Column31223]]/Table52[[#This Row],[Column31323]])</f>
        <v>3.4285714285714284</v>
      </c>
    </row>
    <row r="122" spans="1:14" x14ac:dyDescent="0.25">
      <c r="A122" s="367">
        <v>119</v>
      </c>
      <c r="B122" s="345" t="s">
        <v>468</v>
      </c>
      <c r="C122" s="335" t="s">
        <v>128</v>
      </c>
      <c r="D122" s="335" t="s">
        <v>128</v>
      </c>
      <c r="E122" s="284">
        <v>0.01</v>
      </c>
      <c r="F122" s="284">
        <v>0.01</v>
      </c>
      <c r="G122" s="284">
        <v>1E-4</v>
      </c>
      <c r="H122">
        <v>-0.52100000000000002</v>
      </c>
      <c r="I122" s="215">
        <v>-2.2749999999999999</v>
      </c>
      <c r="J122" s="364">
        <v>1.1852750000000001</v>
      </c>
      <c r="K122" s="2">
        <f>VLOOKUP(Table52[[#This Row],[Column29]],'Old Version, Power Supplies'!AA$195:AC$212,2,FALSE)</f>
        <v>8</v>
      </c>
      <c r="L122" s="279">
        <f>ABS(Table52[[#This Row],[Column3123]]/Table52[[#This Row],[Column31324]])</f>
        <v>15.355086372360844</v>
      </c>
      <c r="M122" s="2">
        <f>VLOOKUP(Table52[[#This Row],[Column29]],'Old Version, Power Supplies'!AA$195:AC$212,3,FALSE)</f>
        <v>3</v>
      </c>
      <c r="N122" s="279">
        <f>ABS(Table52[[#This Row],[Column31223]]/Table52[[#This Row],[Column31323]])</f>
        <v>1.3186813186813187</v>
      </c>
    </row>
    <row r="123" spans="1:14" x14ac:dyDescent="0.25">
      <c r="A123" s="367">
        <v>120</v>
      </c>
      <c r="B123" s="345" t="s">
        <v>465</v>
      </c>
      <c r="C123" s="335" t="s">
        <v>128</v>
      </c>
      <c r="D123" s="335" t="s">
        <v>128</v>
      </c>
      <c r="E123" s="284">
        <v>0.01</v>
      </c>
      <c r="F123" s="284">
        <v>0.01</v>
      </c>
      <c r="G123" s="284">
        <v>1E-4</v>
      </c>
      <c r="H123" s="617">
        <v>9.3919999999999995</v>
      </c>
      <c r="I123" s="215">
        <v>-1E-3</v>
      </c>
      <c r="J123" s="364">
        <v>-9.3919999999999993E-3</v>
      </c>
      <c r="K123" s="2">
        <f>VLOOKUP(Table52[[#This Row],[Column29]],'Old Version, Power Supplies'!AA$195:AC$212,2,FALSE)</f>
        <v>8</v>
      </c>
      <c r="L123" s="279">
        <f>ABS(Table52[[#This Row],[Column3123]]/Table52[[#This Row],[Column31324]])</f>
        <v>0.85178875638841567</v>
      </c>
      <c r="M123" s="2">
        <f>VLOOKUP(Table52[[#This Row],[Column29]],'Old Version, Power Supplies'!AA$195:AC$212,3,FALSE)</f>
        <v>3</v>
      </c>
      <c r="N123" s="279">
        <f>ABS(Table52[[#This Row],[Column31223]]/Table52[[#This Row],[Column31323]])</f>
        <v>3000</v>
      </c>
    </row>
    <row r="124" spans="1:14" x14ac:dyDescent="0.25">
      <c r="A124" s="367">
        <v>121</v>
      </c>
      <c r="B124" s="345" t="s">
        <v>538</v>
      </c>
      <c r="C124" s="335" t="s">
        <v>181</v>
      </c>
      <c r="D124" s="335" t="s">
        <v>181</v>
      </c>
      <c r="E124" s="284">
        <v>10.1</v>
      </c>
      <c r="F124" s="282">
        <v>179</v>
      </c>
      <c r="G124" s="282">
        <v>1807.8999999999999</v>
      </c>
      <c r="H124" s="285">
        <v>10.055999999999999</v>
      </c>
      <c r="I124" s="13">
        <v>162.58000000000001</v>
      </c>
      <c r="J124" s="282">
        <v>1634.9044799999999</v>
      </c>
      <c r="K124" s="2">
        <f>VLOOKUP(Table52[[#This Row],[Column29]],'Old Version, Power Supplies'!AA$195:AC$212,2,FALSE)</f>
        <v>15</v>
      </c>
      <c r="L124" s="279">
        <f>ABS(Table52[[#This Row],[Column3123]]/Table52[[#This Row],[Column31324]])</f>
        <v>1.4916467780429596</v>
      </c>
      <c r="M124" s="2">
        <f>VLOOKUP(Table52[[#This Row],[Column29]],'Old Version, Power Supplies'!AA$195:AC$212,3,FALSE)</f>
        <v>220</v>
      </c>
      <c r="N124" s="279">
        <f>ABS(Table52[[#This Row],[Column31223]]/Table52[[#This Row],[Column31323]])</f>
        <v>1.3531799729364005</v>
      </c>
    </row>
    <row r="125" spans="1:14" x14ac:dyDescent="0.25">
      <c r="A125" s="367">
        <v>122</v>
      </c>
      <c r="B125" s="380" t="s">
        <v>536</v>
      </c>
      <c r="C125" s="335" t="s">
        <v>309</v>
      </c>
      <c r="D125" s="335" t="s">
        <v>181</v>
      </c>
      <c r="E125" s="284">
        <v>10.6</v>
      </c>
      <c r="F125" s="282">
        <v>126.4</v>
      </c>
      <c r="G125" s="282">
        <v>1339.84</v>
      </c>
      <c r="H125" s="606">
        <v>11.733000000000001</v>
      </c>
      <c r="I125" s="178">
        <v>126.41</v>
      </c>
      <c r="J125" s="282">
        <v>1483.1685299999999</v>
      </c>
      <c r="K125" s="2">
        <f>VLOOKUP(Table52[[#This Row],[Column29]],'Old Version, Power Supplies'!AA$195:AC$212,2,FALSE)</f>
        <v>15</v>
      </c>
      <c r="L125" s="279">
        <f>ABS(Table52[[#This Row],[Column3123]]/Table52[[#This Row],[Column31324]])</f>
        <v>1.2784454103809766</v>
      </c>
      <c r="M125" s="2">
        <f>VLOOKUP(Table52[[#This Row],[Column29]],'Old Version, Power Supplies'!AA$195:AC$212,3,FALSE)</f>
        <v>220</v>
      </c>
      <c r="N125" s="279">
        <f>ABS(Table52[[#This Row],[Column31223]]/Table52[[#This Row],[Column31323]])</f>
        <v>1.7403686417213828</v>
      </c>
    </row>
    <row r="126" spans="1:14" x14ac:dyDescent="0.25">
      <c r="A126" s="367">
        <v>123</v>
      </c>
      <c r="B126" s="345" t="s">
        <v>534</v>
      </c>
      <c r="C126" s="335" t="s">
        <v>309</v>
      </c>
      <c r="D126" s="335" t="s">
        <v>181</v>
      </c>
      <c r="E126" s="284">
        <v>10.6</v>
      </c>
      <c r="F126" s="282">
        <v>126.4</v>
      </c>
      <c r="G126" s="282">
        <v>1339.84</v>
      </c>
      <c r="H126" s="285">
        <v>11.606999999999999</v>
      </c>
      <c r="I126" s="13">
        <v>126.41</v>
      </c>
      <c r="J126" s="364">
        <v>1467.2408699999999</v>
      </c>
      <c r="K126" s="2">
        <f>VLOOKUP(Table52[[#This Row],[Column29]],'Old Version, Power Supplies'!AA$195:AC$212,2,FALSE)</f>
        <v>15</v>
      </c>
      <c r="L126" s="279">
        <f>ABS(Table52[[#This Row],[Column3123]]/Table52[[#This Row],[Column31324]])</f>
        <v>1.2923235978288965</v>
      </c>
      <c r="M126" s="2">
        <f>VLOOKUP(Table52[[#This Row],[Column29]],'Old Version, Power Supplies'!AA$195:AC$212,3,FALSE)</f>
        <v>220</v>
      </c>
      <c r="N126" s="279">
        <f>ABS(Table52[[#This Row],[Column31223]]/Table52[[#This Row],[Column31323]])</f>
        <v>1.7403686417213828</v>
      </c>
    </row>
    <row r="127" spans="1:14" x14ac:dyDescent="0.25">
      <c r="A127" s="367">
        <v>124</v>
      </c>
      <c r="B127" s="345" t="s">
        <v>532</v>
      </c>
      <c r="C127" s="335" t="s">
        <v>257</v>
      </c>
      <c r="D127" s="335" t="s">
        <v>824</v>
      </c>
      <c r="E127" s="284">
        <v>10.6</v>
      </c>
      <c r="F127" s="282">
        <v>186.8</v>
      </c>
      <c r="G127" s="282">
        <v>1980.0800000000002</v>
      </c>
      <c r="H127" s="606">
        <v>10.629</v>
      </c>
      <c r="I127" s="178">
        <v>169.61</v>
      </c>
      <c r="J127" s="364">
        <v>1802.7846900000002</v>
      </c>
      <c r="K127" s="2">
        <f>VLOOKUP(Table52[[#This Row],[Column29]],'Old Version, Power Supplies'!AA$195:AC$212,2,FALSE)</f>
        <v>25</v>
      </c>
      <c r="L127" s="279">
        <f>ABS(Table52[[#This Row],[Column3123]]/Table52[[#This Row],[Column31324]])</f>
        <v>2.3520556966788972</v>
      </c>
      <c r="M127" s="2">
        <f>VLOOKUP(Table52[[#This Row],[Column29]],'Old Version, Power Supplies'!AA$195:AC$212,3,FALSE)</f>
        <v>400</v>
      </c>
      <c r="N127" s="279">
        <f>ABS(Table52[[#This Row],[Column31223]]/Table52[[#This Row],[Column31323]])</f>
        <v>2.3583515122929071</v>
      </c>
    </row>
    <row r="128" spans="1:14" x14ac:dyDescent="0.25">
      <c r="A128" s="367">
        <v>125</v>
      </c>
      <c r="B128" s="345" t="s">
        <v>560</v>
      </c>
      <c r="C128" s="335" t="s">
        <v>212</v>
      </c>
      <c r="D128" s="335" t="s">
        <v>111</v>
      </c>
      <c r="E128" s="284">
        <v>1.2</v>
      </c>
      <c r="F128" s="284">
        <v>3.4</v>
      </c>
      <c r="G128" s="284">
        <v>4.08</v>
      </c>
      <c r="H128" s="210">
        <v>1.3660000000000001</v>
      </c>
      <c r="I128" s="210">
        <v>3.3460000000000001</v>
      </c>
      <c r="J128" s="284">
        <v>4.5706360000000004</v>
      </c>
      <c r="K128" s="2">
        <f>VLOOKUP(Table52[[#This Row],[Column29]],'Old Version, Power Supplies'!AA$195:AC$212,2,FALSE)</f>
        <v>10</v>
      </c>
      <c r="L128" s="279">
        <f>ABS(Table52[[#This Row],[Column3123]]/Table52[[#This Row],[Column31324]])</f>
        <v>7.3206442166910684</v>
      </c>
      <c r="M128" s="2">
        <f>VLOOKUP(Table52[[#This Row],[Column29]],'Old Version, Power Supplies'!AA$195:AC$212,3,FALSE)</f>
        <v>20</v>
      </c>
      <c r="N128" s="279">
        <f>ABS(Table52[[#This Row],[Column31223]]/Table52[[#This Row],[Column31323]])</f>
        <v>5.9772863120143453</v>
      </c>
    </row>
    <row r="129" spans="1:14" x14ac:dyDescent="0.25">
      <c r="A129" s="367">
        <v>126</v>
      </c>
      <c r="B129" s="345" t="s">
        <v>558</v>
      </c>
      <c r="C129" s="335" t="s">
        <v>291</v>
      </c>
      <c r="D129" s="335" t="s">
        <v>111</v>
      </c>
      <c r="E129" s="284">
        <v>3.7</v>
      </c>
      <c r="F129" s="282">
        <v>10</v>
      </c>
      <c r="G129" s="282">
        <v>37</v>
      </c>
      <c r="H129" s="210">
        <v>4.383</v>
      </c>
      <c r="I129" s="606">
        <v>10.002000000000001</v>
      </c>
      <c r="J129" s="282">
        <v>43.838766</v>
      </c>
      <c r="K129" s="2">
        <f>VLOOKUP(Table52[[#This Row],[Column29]],'Old Version, Power Supplies'!AA$195:AC$212,2,FALSE)</f>
        <v>10</v>
      </c>
      <c r="L129" s="279">
        <f>ABS(Table52[[#This Row],[Column3123]]/Table52[[#This Row],[Column31324]])</f>
        <v>2.2815423226100844</v>
      </c>
      <c r="M129" s="2">
        <f>VLOOKUP(Table52[[#This Row],[Column29]],'Old Version, Power Supplies'!AA$195:AC$212,3,FALSE)</f>
        <v>20</v>
      </c>
      <c r="N129" s="279">
        <f>ABS(Table52[[#This Row],[Column31223]]/Table52[[#This Row],[Column31323]])</f>
        <v>1.999600079984003</v>
      </c>
    </row>
    <row r="130" spans="1:14" x14ac:dyDescent="0.25">
      <c r="A130" s="367">
        <v>127</v>
      </c>
      <c r="B130" s="345" t="s">
        <v>554</v>
      </c>
      <c r="C130" s="335" t="s">
        <v>111</v>
      </c>
      <c r="D130" s="335" t="s">
        <v>111</v>
      </c>
      <c r="E130" s="284">
        <v>3.6</v>
      </c>
      <c r="F130" s="284">
        <v>9.6999999999999993</v>
      </c>
      <c r="G130" s="284">
        <v>34.92</v>
      </c>
      <c r="H130" s="210">
        <v>4.24</v>
      </c>
      <c r="I130" s="210">
        <v>9.7029999999999994</v>
      </c>
      <c r="J130" s="284">
        <v>41.140720000000002</v>
      </c>
      <c r="K130" s="2">
        <f>VLOOKUP(Table52[[#This Row],[Column29]],'Old Version, Power Supplies'!AA$195:AC$212,2,FALSE)</f>
        <v>10</v>
      </c>
      <c r="L130" s="279">
        <f>ABS(Table52[[#This Row],[Column3123]]/Table52[[#This Row],[Column31324]])</f>
        <v>2.3584905660377355</v>
      </c>
      <c r="M130" s="2">
        <f>VLOOKUP(Table52[[#This Row],[Column29]],'Old Version, Power Supplies'!AA$195:AC$212,3,FALSE)</f>
        <v>20</v>
      </c>
      <c r="N130" s="279">
        <f>ABS(Table52[[#This Row],[Column31223]]/Table52[[#This Row],[Column31323]])</f>
        <v>2.0612181799443472</v>
      </c>
    </row>
    <row r="131" spans="1:14" x14ac:dyDescent="0.25">
      <c r="A131" s="367">
        <v>128</v>
      </c>
      <c r="B131" s="345" t="s">
        <v>552</v>
      </c>
      <c r="C131" s="335" t="s">
        <v>111</v>
      </c>
      <c r="D131" s="335" t="s">
        <v>111</v>
      </c>
      <c r="E131" s="284">
        <v>2.4</v>
      </c>
      <c r="F131" s="284">
        <v>6.5</v>
      </c>
      <c r="G131" s="284">
        <v>15.6</v>
      </c>
      <c r="H131" s="210">
        <v>2.7639999999999998</v>
      </c>
      <c r="I131" s="606">
        <v>6.4770000000000003</v>
      </c>
      <c r="J131" s="284">
        <v>17.902428</v>
      </c>
      <c r="K131" s="2">
        <f>VLOOKUP(Table52[[#This Row],[Column29]],'Old Version, Power Supplies'!AA$195:AC$212,2,FALSE)</f>
        <v>10</v>
      </c>
      <c r="L131" s="279">
        <f>ABS(Table52[[#This Row],[Column3123]]/Table52[[#This Row],[Column31324]])</f>
        <v>3.6179450072358903</v>
      </c>
      <c r="M131" s="2">
        <f>VLOOKUP(Table52[[#This Row],[Column29]],'Old Version, Power Supplies'!AA$195:AC$212,3,FALSE)</f>
        <v>20</v>
      </c>
      <c r="N131" s="279">
        <f>ABS(Table52[[#This Row],[Column31223]]/Table52[[#This Row],[Column31323]])</f>
        <v>3.0878493129535278</v>
      </c>
    </row>
    <row r="132" spans="1:14" x14ac:dyDescent="0.25">
      <c r="A132" s="367">
        <v>129</v>
      </c>
      <c r="B132" s="345" t="s">
        <v>550</v>
      </c>
      <c r="C132" s="335" t="s">
        <v>318</v>
      </c>
      <c r="D132" s="335" t="s">
        <v>181</v>
      </c>
      <c r="E132" s="284">
        <v>1.1000000000000001</v>
      </c>
      <c r="F132" s="282">
        <v>88.2</v>
      </c>
      <c r="G132" s="282">
        <v>97.02000000000001</v>
      </c>
      <c r="H132" s="210">
        <v>1.581</v>
      </c>
      <c r="I132" s="606">
        <v>89.39</v>
      </c>
      <c r="J132" s="282">
        <v>141.32559000000001</v>
      </c>
      <c r="K132" s="2">
        <f>VLOOKUP(Table52[[#This Row],[Column29]],'Old Version, Power Supplies'!AA$195:AC$212,2,FALSE)</f>
        <v>15</v>
      </c>
      <c r="L132" s="279">
        <f>ABS(Table52[[#This Row],[Column3123]]/Table52[[#This Row],[Column31324]])</f>
        <v>9.4876660341555983</v>
      </c>
      <c r="M132" s="2">
        <f>VLOOKUP(Table52[[#This Row],[Column29]],'Old Version, Power Supplies'!AA$195:AC$212,3,FALSE)</f>
        <v>220</v>
      </c>
      <c r="N132" s="279">
        <f>ABS(Table52[[#This Row],[Column31223]]/Table52[[#This Row],[Column31323]])</f>
        <v>2.4611254055263454</v>
      </c>
    </row>
    <row r="133" spans="1:14" x14ac:dyDescent="0.25">
      <c r="A133" s="367">
        <v>130</v>
      </c>
      <c r="B133" s="345" t="s">
        <v>547</v>
      </c>
      <c r="C133" s="335" t="s">
        <v>318</v>
      </c>
      <c r="D133" s="335" t="s">
        <v>181</v>
      </c>
      <c r="E133" s="284">
        <v>1.1000000000000001</v>
      </c>
      <c r="F133" s="282">
        <v>88.2</v>
      </c>
      <c r="G133" s="282">
        <v>97.02000000000001</v>
      </c>
      <c r="H133" s="210">
        <v>1.5149999999999999</v>
      </c>
      <c r="I133" s="606">
        <v>89.37</v>
      </c>
      <c r="J133" s="282">
        <v>135.39554999999999</v>
      </c>
      <c r="K133" s="2">
        <f>VLOOKUP(Table52[[#This Row],[Column29]],'Old Version, Power Supplies'!AA$195:AC$212,2,FALSE)</f>
        <v>15</v>
      </c>
      <c r="L133" s="279">
        <f>ABS(Table52[[#This Row],[Column3123]]/Table52[[#This Row],[Column31324]])</f>
        <v>9.9009900990099009</v>
      </c>
      <c r="M133" s="2">
        <f>VLOOKUP(Table52[[#This Row],[Column29]],'Old Version, Power Supplies'!AA$195:AC$212,3,FALSE)</f>
        <v>220</v>
      </c>
      <c r="N133" s="279">
        <f>ABS(Table52[[#This Row],[Column31223]]/Table52[[#This Row],[Column31323]])</f>
        <v>2.4616761776882621</v>
      </c>
    </row>
    <row r="134" spans="1:14" x14ac:dyDescent="0.25">
      <c r="A134" s="367">
        <v>131</v>
      </c>
      <c r="B134" s="345" t="s">
        <v>543</v>
      </c>
      <c r="C134" s="335" t="s">
        <v>153</v>
      </c>
      <c r="D134" s="335" t="s">
        <v>153</v>
      </c>
      <c r="E134" s="284">
        <v>0.7</v>
      </c>
      <c r="F134" s="282">
        <v>55.4</v>
      </c>
      <c r="G134" s="282">
        <v>38.779999999999994</v>
      </c>
      <c r="H134" s="210">
        <v>1.151</v>
      </c>
      <c r="I134" s="606">
        <v>56.155999999999999</v>
      </c>
      <c r="J134" s="282">
        <v>64.635555999999994</v>
      </c>
      <c r="K134" s="2">
        <f>VLOOKUP(Table52[[#This Row],[Column29]],'Old Version, Power Supplies'!AA$195:AC$212,2,FALSE)</f>
        <v>8</v>
      </c>
      <c r="L134" s="279">
        <f>ABS(Table52[[#This Row],[Column3123]]/Table52[[#This Row],[Column31324]])</f>
        <v>6.9504778453518679</v>
      </c>
      <c r="M134" s="2">
        <f>VLOOKUP(Table52[[#This Row],[Column29]],'Old Version, Power Supplies'!AA$195:AC$212,3,FALSE)</f>
        <v>90</v>
      </c>
      <c r="N134" s="279">
        <f>ABS(Table52[[#This Row],[Column31223]]/Table52[[#This Row],[Column31323]])</f>
        <v>1.6026782534368544</v>
      </c>
    </row>
    <row r="135" spans="1:14" x14ac:dyDescent="0.25">
      <c r="A135" s="367">
        <v>132</v>
      </c>
      <c r="B135" s="345" t="s">
        <v>541</v>
      </c>
      <c r="C135" s="335" t="s">
        <v>212</v>
      </c>
      <c r="D135" s="335" t="s">
        <v>111</v>
      </c>
      <c r="E135" s="284">
        <v>0.5</v>
      </c>
      <c r="F135" s="284">
        <v>1.2</v>
      </c>
      <c r="G135" s="284">
        <v>0.6</v>
      </c>
      <c r="H135" s="210">
        <v>0.49099999999999999</v>
      </c>
      <c r="I135" s="210">
        <v>1.228</v>
      </c>
      <c r="J135" s="284">
        <v>0.60294799999999993</v>
      </c>
      <c r="K135" s="2">
        <f>VLOOKUP(Table52[[#This Row],[Column29]],'Old Version, Power Supplies'!AA$195:AC$212,2,FALSE)</f>
        <v>10</v>
      </c>
      <c r="L135" s="279">
        <f>ABS(Table52[[#This Row],[Column3123]]/Table52[[#This Row],[Column31324]])</f>
        <v>20.366598778004075</v>
      </c>
      <c r="M135" s="2">
        <f>VLOOKUP(Table52[[#This Row],[Column29]],'Old Version, Power Supplies'!AA$195:AC$212,3,FALSE)</f>
        <v>20</v>
      </c>
      <c r="N135" s="279">
        <f>ABS(Table52[[#This Row],[Column31223]]/Table52[[#This Row],[Column31323]])</f>
        <v>16.286644951140065</v>
      </c>
    </row>
    <row r="136" spans="1:14" x14ac:dyDescent="0.25">
      <c r="A136" s="367">
        <v>133</v>
      </c>
      <c r="B136" s="345" t="s">
        <v>529</v>
      </c>
      <c r="C136" s="335" t="s">
        <v>128</v>
      </c>
      <c r="D136" s="335" t="s">
        <v>128</v>
      </c>
      <c r="E136" s="284">
        <v>0.01</v>
      </c>
      <c r="F136" s="284">
        <v>0.01</v>
      </c>
      <c r="G136" s="284">
        <v>1E-4</v>
      </c>
      <c r="H136">
        <v>-1E-3</v>
      </c>
      <c r="I136" s="215">
        <v>-1E-3</v>
      </c>
      <c r="J136" s="364">
        <v>0</v>
      </c>
      <c r="K136" s="2">
        <f>VLOOKUP(Table52[[#This Row],[Column29]],'Old Version, Power Supplies'!AA$195:AC$212,2,FALSE)</f>
        <v>8</v>
      </c>
      <c r="L136" s="279">
        <f>ABS(Table52[[#This Row],[Column3123]]/Table52[[#This Row],[Column31324]])</f>
        <v>8000</v>
      </c>
      <c r="M136" s="2">
        <f>VLOOKUP(Table52[[#This Row],[Column29]],'Old Version, Power Supplies'!AA$195:AC$212,3,FALSE)</f>
        <v>3</v>
      </c>
      <c r="N136" s="279">
        <f>ABS(Table52[[#This Row],[Column31223]]/Table52[[#This Row],[Column31323]])</f>
        <v>3000</v>
      </c>
    </row>
    <row r="137" spans="1:14" x14ac:dyDescent="0.25">
      <c r="A137" s="367">
        <v>134</v>
      </c>
      <c r="B137" s="345" t="s">
        <v>526</v>
      </c>
      <c r="C137" s="335" t="s">
        <v>128</v>
      </c>
      <c r="D137" s="335" t="s">
        <v>128</v>
      </c>
      <c r="E137" s="284">
        <v>0.01</v>
      </c>
      <c r="F137" s="284">
        <v>0.01</v>
      </c>
      <c r="G137" s="284">
        <v>1E-4</v>
      </c>
      <c r="H137">
        <v>-1E-3</v>
      </c>
      <c r="I137" s="215">
        <v>-1E-3</v>
      </c>
      <c r="J137" s="364">
        <v>0</v>
      </c>
      <c r="K137" s="2">
        <f>VLOOKUP(Table52[[#This Row],[Column29]],'Old Version, Power Supplies'!AA$195:AC$212,2,FALSE)</f>
        <v>8</v>
      </c>
      <c r="L137" s="279">
        <f>ABS(Table52[[#This Row],[Column3123]]/Table52[[#This Row],[Column31324]])</f>
        <v>8000</v>
      </c>
      <c r="M137" s="2">
        <f>VLOOKUP(Table52[[#This Row],[Column29]],'Old Version, Power Supplies'!AA$195:AC$212,3,FALSE)</f>
        <v>3</v>
      </c>
      <c r="N137" s="279">
        <f>ABS(Table52[[#This Row],[Column31223]]/Table52[[#This Row],[Column31323]])</f>
        <v>3000</v>
      </c>
    </row>
    <row r="138" spans="1:14" x14ac:dyDescent="0.25">
      <c r="A138" s="367">
        <v>135</v>
      </c>
      <c r="B138" s="345" t="s">
        <v>523</v>
      </c>
      <c r="C138" s="335" t="s">
        <v>128</v>
      </c>
      <c r="D138" s="335" t="s">
        <v>128</v>
      </c>
      <c r="E138" s="284">
        <v>0.01</v>
      </c>
      <c r="F138" s="284">
        <v>0.01</v>
      </c>
      <c r="G138" s="284">
        <v>1E-4</v>
      </c>
      <c r="H138">
        <v>0</v>
      </c>
      <c r="I138" s="215">
        <v>-1E-3</v>
      </c>
      <c r="J138" s="364">
        <v>0</v>
      </c>
      <c r="K138" s="2">
        <f>VLOOKUP(Table52[[#This Row],[Column29]],'Old Version, Power Supplies'!AA$195:AC$212,2,FALSE)</f>
        <v>8</v>
      </c>
      <c r="L138" s="279" t="e">
        <f>ABS(Table52[[#This Row],[Column3123]]/Table52[[#This Row],[Column31324]])</f>
        <v>#DIV/0!</v>
      </c>
      <c r="M138" s="2">
        <f>VLOOKUP(Table52[[#This Row],[Column29]],'Old Version, Power Supplies'!AA$195:AC$212,3,FALSE)</f>
        <v>3</v>
      </c>
      <c r="N138" s="279">
        <f>ABS(Table52[[#This Row],[Column31223]]/Table52[[#This Row],[Column31323]])</f>
        <v>3000</v>
      </c>
    </row>
    <row r="139" spans="1:14" x14ac:dyDescent="0.25">
      <c r="A139" s="367">
        <v>136</v>
      </c>
      <c r="B139" s="345" t="s">
        <v>518</v>
      </c>
      <c r="C139" s="335" t="s">
        <v>128</v>
      </c>
      <c r="D139" s="335" t="s">
        <v>128</v>
      </c>
      <c r="E139" s="284">
        <v>0.01</v>
      </c>
      <c r="F139" s="284">
        <v>0.01</v>
      </c>
      <c r="G139" s="284">
        <v>1E-4</v>
      </c>
      <c r="H139">
        <v>0</v>
      </c>
      <c r="I139" s="215">
        <v>-1E-3</v>
      </c>
      <c r="J139" s="364">
        <v>0</v>
      </c>
      <c r="K139" s="2">
        <f>VLOOKUP(Table52[[#This Row],[Column29]],'Old Version, Power Supplies'!AA$195:AC$212,2,FALSE)</f>
        <v>8</v>
      </c>
      <c r="L139" s="279" t="e">
        <f>ABS(Table52[[#This Row],[Column3123]]/Table52[[#This Row],[Column31324]])</f>
        <v>#DIV/0!</v>
      </c>
      <c r="M139" s="2">
        <f>VLOOKUP(Table52[[#This Row],[Column29]],'Old Version, Power Supplies'!AA$195:AC$212,3,FALSE)</f>
        <v>3</v>
      </c>
      <c r="N139" s="279">
        <f>ABS(Table52[[#This Row],[Column31223]]/Table52[[#This Row],[Column31323]])</f>
        <v>3000</v>
      </c>
    </row>
    <row r="140" spans="1:14" x14ac:dyDescent="0.25">
      <c r="A140" s="367">
        <v>137</v>
      </c>
      <c r="B140" s="345" t="s">
        <v>588</v>
      </c>
      <c r="C140" s="335" t="s">
        <v>575</v>
      </c>
      <c r="D140" s="335" t="s">
        <v>349</v>
      </c>
      <c r="E140" s="363">
        <v>4.0999999999999996</v>
      </c>
      <c r="F140" s="364">
        <v>748.4</v>
      </c>
      <c r="G140" s="364">
        <v>3068.4399999999996</v>
      </c>
      <c r="H140" s="210">
        <v>6.5449999999999999</v>
      </c>
      <c r="I140" s="178">
        <v>748.4</v>
      </c>
      <c r="J140" s="364">
        <v>4898.2780000000002</v>
      </c>
      <c r="K140" s="2">
        <f>VLOOKUP(Table52[[#This Row],[Column29]],'Old Version, Power Supplies'!AA$195:AC$212,2,FALSE)</f>
        <v>12.5</v>
      </c>
      <c r="L140" s="279">
        <f>ABS(Table52[[#This Row],[Column3123]]/Table52[[#This Row],[Column31324]])</f>
        <v>1.9098548510313216</v>
      </c>
      <c r="M140" s="2">
        <f>VLOOKUP(Table52[[#This Row],[Column29]],'Old Version, Power Supplies'!AA$195:AC$212,3,FALSE)</f>
        <v>800</v>
      </c>
      <c r="N140" s="279">
        <f>ABS(Table52[[#This Row],[Column31223]]/Table52[[#This Row],[Column31323]])</f>
        <v>1.0689470871191877</v>
      </c>
    </row>
    <row r="141" spans="1:14" x14ac:dyDescent="0.25">
      <c r="A141" s="367">
        <v>138</v>
      </c>
      <c r="B141" s="345" t="s">
        <v>586</v>
      </c>
      <c r="C141" s="336" t="s">
        <v>323</v>
      </c>
      <c r="D141" s="335" t="s">
        <v>181</v>
      </c>
      <c r="E141" s="363">
        <v>4.7</v>
      </c>
      <c r="F141" s="364">
        <v>138.30000000000001</v>
      </c>
      <c r="G141" s="364">
        <v>650.0100000000001</v>
      </c>
      <c r="H141" s="210">
        <v>4.6660000000000004</v>
      </c>
      <c r="I141" s="178">
        <v>138.31</v>
      </c>
      <c r="J141" s="364">
        <v>645.35446000000002</v>
      </c>
      <c r="K141" s="2">
        <f>VLOOKUP(Table52[[#This Row],[Column29]],'Old Version, Power Supplies'!AA$195:AC$212,2,FALSE)</f>
        <v>15</v>
      </c>
      <c r="L141" s="279">
        <f>ABS(Table52[[#This Row],[Column3123]]/Table52[[#This Row],[Column31324]])</f>
        <v>3.2147449635662233</v>
      </c>
      <c r="M141" s="2">
        <f>VLOOKUP(Table52[[#This Row],[Column29]],'Old Version, Power Supplies'!AA$195:AC$212,3,FALSE)</f>
        <v>220</v>
      </c>
      <c r="N141" s="279">
        <f>ABS(Table52[[#This Row],[Column31223]]/Table52[[#This Row],[Column31323]])</f>
        <v>1.5906297447762272</v>
      </c>
    </row>
    <row r="142" spans="1:14" x14ac:dyDescent="0.25">
      <c r="A142" s="367">
        <v>139</v>
      </c>
      <c r="B142" s="345" t="s">
        <v>583</v>
      </c>
      <c r="C142" s="335" t="s">
        <v>257</v>
      </c>
      <c r="D142" s="335" t="s">
        <v>824</v>
      </c>
      <c r="E142" s="363">
        <v>18.399999999999999</v>
      </c>
      <c r="F142" s="364">
        <v>218.6</v>
      </c>
      <c r="G142" s="364">
        <v>4022.24</v>
      </c>
      <c r="H142" s="606">
        <v>24.15</v>
      </c>
      <c r="I142" s="178">
        <v>239.99</v>
      </c>
      <c r="J142" s="364">
        <v>5795.7584999999999</v>
      </c>
      <c r="K142" s="2">
        <f>VLOOKUP(Table52[[#This Row],[Column29]],'Old Version, Power Supplies'!AA$195:AC$212,2,FALSE)</f>
        <v>25</v>
      </c>
      <c r="L142" s="279">
        <f>ABS(Table52[[#This Row],[Column3123]]/Table52[[#This Row],[Column31324]])</f>
        <v>1.0351966873706004</v>
      </c>
      <c r="M142" s="2">
        <f>VLOOKUP(Table52[[#This Row],[Column29]],'Old Version, Power Supplies'!AA$195:AC$212,3,FALSE)</f>
        <v>400</v>
      </c>
      <c r="N142" s="279">
        <f>ABS(Table52[[#This Row],[Column31223]]/Table52[[#This Row],[Column31323]])</f>
        <v>1.6667361140047501</v>
      </c>
    </row>
    <row r="143" spans="1:14" x14ac:dyDescent="0.25">
      <c r="A143" s="367">
        <v>140</v>
      </c>
      <c r="B143" s="345" t="s">
        <v>579</v>
      </c>
      <c r="C143" s="335" t="s">
        <v>257</v>
      </c>
      <c r="D143" s="335" t="s">
        <v>824</v>
      </c>
      <c r="E143" s="363">
        <v>18.399999999999999</v>
      </c>
      <c r="F143" s="364">
        <v>218.6</v>
      </c>
      <c r="G143" s="364">
        <v>4022.24</v>
      </c>
      <c r="H143" s="606">
        <v>23.713000000000001</v>
      </c>
      <c r="I143" s="178">
        <v>239.99</v>
      </c>
      <c r="J143" s="364">
        <v>5690.8828700000004</v>
      </c>
      <c r="K143" s="2">
        <f>VLOOKUP(Table52[[#This Row],[Column29]],'Old Version, Power Supplies'!AA$195:AC$212,2,FALSE)</f>
        <v>25</v>
      </c>
      <c r="L143" s="279">
        <f>ABS(Table52[[#This Row],[Column3123]]/Table52[[#This Row],[Column31324]])</f>
        <v>1.0542740269050732</v>
      </c>
      <c r="M143" s="2">
        <f>VLOOKUP(Table52[[#This Row],[Column29]],'Old Version, Power Supplies'!AA$195:AC$212,3,FALSE)</f>
        <v>400</v>
      </c>
      <c r="N143" s="279">
        <f>ABS(Table52[[#This Row],[Column31223]]/Table52[[#This Row],[Column31323]])</f>
        <v>1.6667361140047501</v>
      </c>
    </row>
    <row r="144" spans="1:14" x14ac:dyDescent="0.25">
      <c r="A144" s="367">
        <v>141</v>
      </c>
      <c r="B144" s="372" t="s">
        <v>577</v>
      </c>
      <c r="C144" s="335" t="s">
        <v>323</v>
      </c>
      <c r="D144" s="335" t="s">
        <v>181</v>
      </c>
      <c r="E144" s="363">
        <v>6</v>
      </c>
      <c r="F144" s="364">
        <v>175</v>
      </c>
      <c r="G144" s="364">
        <v>1050</v>
      </c>
      <c r="H144" s="210">
        <v>5.5350000000000001</v>
      </c>
      <c r="I144" s="178">
        <v>175.03</v>
      </c>
      <c r="J144" s="364">
        <v>968.79105000000004</v>
      </c>
      <c r="K144" s="2">
        <f>VLOOKUP(Table52[[#This Row],[Column29]],'Old Version, Power Supplies'!AA$195:AC$212,2,FALSE)</f>
        <v>15</v>
      </c>
      <c r="L144" s="279">
        <f>ABS(Table52[[#This Row],[Column3123]]/Table52[[#This Row],[Column31324]])</f>
        <v>2.7100271002710028</v>
      </c>
      <c r="M144" s="2">
        <f>VLOOKUP(Table52[[#This Row],[Column29]],'Old Version, Power Supplies'!AA$195:AC$212,3,FALSE)</f>
        <v>220</v>
      </c>
      <c r="N144" s="279">
        <f>ABS(Table52[[#This Row],[Column31223]]/Table52[[#This Row],[Column31323]])</f>
        <v>1.2569273838770496</v>
      </c>
    </row>
    <row r="145" spans="1:14" x14ac:dyDescent="0.25">
      <c r="A145" s="367">
        <v>142</v>
      </c>
      <c r="B145" s="372" t="s">
        <v>574</v>
      </c>
      <c r="C145" s="335" t="s">
        <v>575</v>
      </c>
      <c r="D145" s="335" t="s">
        <v>349</v>
      </c>
      <c r="E145" s="363">
        <v>4.0999999999999996</v>
      </c>
      <c r="F145" s="364">
        <v>748.4</v>
      </c>
      <c r="G145" s="364">
        <v>3068.4399999999996</v>
      </c>
      <c r="H145" s="210">
        <v>6.2919999999999998</v>
      </c>
      <c r="I145" s="178">
        <v>748.4</v>
      </c>
      <c r="J145" s="364">
        <v>4708.9327999999996</v>
      </c>
      <c r="K145" s="2">
        <f>VLOOKUP(Table52[[#This Row],[Column29]],'Old Version, Power Supplies'!AA$195:AC$212,2,FALSE)</f>
        <v>12.5</v>
      </c>
      <c r="L145" s="279">
        <f>ABS(Table52[[#This Row],[Column3123]]/Table52[[#This Row],[Column31324]])</f>
        <v>1.9866497139224413</v>
      </c>
      <c r="M145" s="2">
        <f>VLOOKUP(Table52[[#This Row],[Column29]],'Old Version, Power Supplies'!AA$195:AC$212,3,FALSE)</f>
        <v>800</v>
      </c>
      <c r="N145" s="279">
        <f>ABS(Table52[[#This Row],[Column31223]]/Table52[[#This Row],[Column31323]])</f>
        <v>1.0689470871191877</v>
      </c>
    </row>
    <row r="146" spans="1:14" x14ac:dyDescent="0.25">
      <c r="A146" s="367">
        <v>143</v>
      </c>
      <c r="B146" s="345" t="s">
        <v>605</v>
      </c>
      <c r="C146" s="335" t="s">
        <v>323</v>
      </c>
      <c r="D146" s="335" t="s">
        <v>181</v>
      </c>
      <c r="E146" s="284">
        <v>1.3</v>
      </c>
      <c r="F146" s="282">
        <v>96.9</v>
      </c>
      <c r="G146" s="282">
        <v>125.97000000000001</v>
      </c>
      <c r="H146" s="210">
        <v>1.478</v>
      </c>
      <c r="I146" s="606">
        <v>96.93</v>
      </c>
      <c r="J146" s="282">
        <v>143.26254</v>
      </c>
      <c r="K146" s="2">
        <f>VLOOKUP(Table52[[#This Row],[Column29]],'Old Version, Power Supplies'!AA$195:AC$212,2,FALSE)</f>
        <v>15</v>
      </c>
      <c r="L146" s="279">
        <f>ABS(Table52[[#This Row],[Column3123]]/Table52[[#This Row],[Column31324]])</f>
        <v>10.148849797023004</v>
      </c>
      <c r="M146" s="2">
        <f>VLOOKUP(Table52[[#This Row],[Column29]],'Old Version, Power Supplies'!AA$195:AC$212,3,FALSE)</f>
        <v>220</v>
      </c>
      <c r="N146" s="279">
        <f>ABS(Table52[[#This Row],[Column31223]]/Table52[[#This Row],[Column31323]])</f>
        <v>2.2696791499019908</v>
      </c>
    </row>
    <row r="147" spans="1:14" x14ac:dyDescent="0.25">
      <c r="A147" s="367">
        <v>144</v>
      </c>
      <c r="B147" s="345" t="s">
        <v>603</v>
      </c>
      <c r="C147" s="335" t="s">
        <v>246</v>
      </c>
      <c r="D147" s="335" t="s">
        <v>181</v>
      </c>
      <c r="E147" s="284">
        <v>2.1</v>
      </c>
      <c r="F147" s="282">
        <v>163.4</v>
      </c>
      <c r="G147" s="282">
        <v>343.14000000000004</v>
      </c>
      <c r="H147" s="210">
        <v>2.7050000000000001</v>
      </c>
      <c r="I147" s="178">
        <v>163.41</v>
      </c>
      <c r="J147" s="282">
        <v>442.02404999999999</v>
      </c>
      <c r="K147" s="2">
        <f>VLOOKUP(Table52[[#This Row],[Column29]],'Old Version, Power Supplies'!AA$195:AC$212,2,FALSE)</f>
        <v>15</v>
      </c>
      <c r="L147" s="279">
        <f>ABS(Table52[[#This Row],[Column3123]]/Table52[[#This Row],[Column31324]])</f>
        <v>5.5452865064695009</v>
      </c>
      <c r="M147" s="2">
        <f>VLOOKUP(Table52[[#This Row],[Column29]],'Old Version, Power Supplies'!AA$195:AC$212,3,FALSE)</f>
        <v>220</v>
      </c>
      <c r="N147" s="279">
        <f>ABS(Table52[[#This Row],[Column31223]]/Table52[[#This Row],[Column31323]])</f>
        <v>1.3463068355669787</v>
      </c>
    </row>
    <row r="148" spans="1:14" x14ac:dyDescent="0.25">
      <c r="A148" s="367">
        <v>145</v>
      </c>
      <c r="B148" s="345" t="s">
        <v>601</v>
      </c>
      <c r="C148" s="335" t="s">
        <v>246</v>
      </c>
      <c r="D148" s="335" t="s">
        <v>824</v>
      </c>
      <c r="E148" s="284">
        <v>2.6</v>
      </c>
      <c r="F148" s="282">
        <v>196.5</v>
      </c>
      <c r="G148" s="282">
        <v>510.90000000000003</v>
      </c>
      <c r="H148" s="210">
        <v>2.9910000000000001</v>
      </c>
      <c r="I148" s="178">
        <v>196.52</v>
      </c>
      <c r="J148" s="282">
        <v>587.79132000000004</v>
      </c>
      <c r="K148" s="2">
        <f>VLOOKUP(Table52[[#This Row],[Column29]],'Old Version, Power Supplies'!AA$195:AC$212,2,FALSE)</f>
        <v>25</v>
      </c>
      <c r="L148" s="279">
        <f>ABS(Table52[[#This Row],[Column3123]]/Table52[[#This Row],[Column31324]])</f>
        <v>8.3584085590103641</v>
      </c>
      <c r="M148" s="2">
        <f>VLOOKUP(Table52[[#This Row],[Column29]],'Old Version, Power Supplies'!AA$195:AC$212,3,FALSE)</f>
        <v>400</v>
      </c>
      <c r="N148" s="279">
        <f>ABS(Table52[[#This Row],[Column31223]]/Table52[[#This Row],[Column31323]])</f>
        <v>2.0354162426216158</v>
      </c>
    </row>
    <row r="149" spans="1:14" x14ac:dyDescent="0.25">
      <c r="A149" s="367">
        <v>146</v>
      </c>
      <c r="B149" s="380" t="s">
        <v>599</v>
      </c>
      <c r="C149" s="335" t="s">
        <v>212</v>
      </c>
      <c r="D149" s="335" t="s">
        <v>111</v>
      </c>
      <c r="E149" s="284">
        <v>0.9</v>
      </c>
      <c r="F149" s="284">
        <v>2.5</v>
      </c>
      <c r="G149" s="284">
        <v>2.25</v>
      </c>
      <c r="H149" s="210">
        <v>1.048</v>
      </c>
      <c r="I149" s="210">
        <v>2.5</v>
      </c>
      <c r="J149" s="284">
        <v>2.62</v>
      </c>
      <c r="K149" s="2">
        <f>VLOOKUP(Table52[[#This Row],[Column29]],'Old Version, Power Supplies'!AA$195:AC$212,2,FALSE)</f>
        <v>10</v>
      </c>
      <c r="L149" s="279">
        <f>ABS(Table52[[#This Row],[Column3123]]/Table52[[#This Row],[Column31324]])</f>
        <v>9.5419847328244263</v>
      </c>
      <c r="M149" s="2">
        <f>VLOOKUP(Table52[[#This Row],[Column29]],'Old Version, Power Supplies'!AA$195:AC$212,3,FALSE)</f>
        <v>20</v>
      </c>
      <c r="N149" s="279">
        <f>ABS(Table52[[#This Row],[Column31223]]/Table52[[#This Row],[Column31323]])</f>
        <v>8</v>
      </c>
    </row>
    <row r="150" spans="1:14" x14ac:dyDescent="0.25">
      <c r="A150" s="367">
        <v>147</v>
      </c>
      <c r="B150" s="345" t="s">
        <v>597</v>
      </c>
      <c r="C150" s="336" t="s">
        <v>323</v>
      </c>
      <c r="D150" s="335" t="s">
        <v>181</v>
      </c>
      <c r="E150" s="363">
        <v>4.5</v>
      </c>
      <c r="F150" s="364">
        <v>101.1</v>
      </c>
      <c r="G150" s="364">
        <v>454.95</v>
      </c>
      <c r="H150" s="210">
        <v>5.4809999999999999</v>
      </c>
      <c r="I150" s="178">
        <v>101.13</v>
      </c>
      <c r="J150" s="364">
        <v>554.29352999999992</v>
      </c>
      <c r="K150" s="2">
        <f>VLOOKUP(Table52[[#This Row],[Column29]],'Old Version, Power Supplies'!AA$195:AC$212,2,FALSE)</f>
        <v>15</v>
      </c>
      <c r="L150" s="279">
        <f>ABS(Table52[[#This Row],[Column3123]]/Table52[[#This Row],[Column31324]])</f>
        <v>2.7367268746579092</v>
      </c>
      <c r="M150" s="2">
        <f>VLOOKUP(Table52[[#This Row],[Column29]],'Old Version, Power Supplies'!AA$195:AC$212,3,FALSE)</f>
        <v>220</v>
      </c>
      <c r="N150" s="279">
        <f>ABS(Table52[[#This Row],[Column31223]]/Table52[[#This Row],[Column31323]])</f>
        <v>2.1754177790962128</v>
      </c>
    </row>
    <row r="151" spans="1:14" x14ac:dyDescent="0.25">
      <c r="A151" s="367">
        <v>148</v>
      </c>
      <c r="B151" s="345" t="s">
        <v>594</v>
      </c>
      <c r="C151" s="335" t="s">
        <v>374</v>
      </c>
      <c r="D151" s="335" t="s">
        <v>349</v>
      </c>
      <c r="E151" s="363">
        <v>3.3</v>
      </c>
      <c r="F151" s="364">
        <v>255.7</v>
      </c>
      <c r="G151" s="364">
        <v>843.81</v>
      </c>
      <c r="H151" s="210">
        <v>4.1740000000000004</v>
      </c>
      <c r="I151" s="178">
        <v>255.78</v>
      </c>
      <c r="J151" s="364">
        <v>1067.62572</v>
      </c>
      <c r="K151" s="2">
        <f>VLOOKUP(Table52[[#This Row],[Column29]],'Old Version, Power Supplies'!AA$195:AC$212,2,FALSE)</f>
        <v>12.5</v>
      </c>
      <c r="L151" s="279">
        <f>ABS(Table52[[#This Row],[Column3123]]/Table52[[#This Row],[Column31324]])</f>
        <v>2.9947292764734064</v>
      </c>
      <c r="M151" s="2">
        <f>VLOOKUP(Table52[[#This Row],[Column29]],'Old Version, Power Supplies'!AA$195:AC$212,3,FALSE)</f>
        <v>800</v>
      </c>
      <c r="N151" s="279">
        <f>ABS(Table52[[#This Row],[Column31223]]/Table52[[#This Row],[Column31323]])</f>
        <v>3.127687856751896</v>
      </c>
    </row>
    <row r="152" spans="1:14" x14ac:dyDescent="0.25">
      <c r="A152" s="367">
        <v>149</v>
      </c>
      <c r="B152" s="345" t="s">
        <v>592</v>
      </c>
      <c r="C152" s="335" t="s">
        <v>246</v>
      </c>
      <c r="D152" s="335" t="s">
        <v>824</v>
      </c>
      <c r="E152" s="363">
        <v>2.7</v>
      </c>
      <c r="F152" s="364">
        <v>206.2</v>
      </c>
      <c r="G152" s="364">
        <v>556.74</v>
      </c>
      <c r="H152" s="210">
        <v>3.3330000000000002</v>
      </c>
      <c r="I152" s="178">
        <v>206.22</v>
      </c>
      <c r="J152" s="364">
        <v>687.33126000000004</v>
      </c>
      <c r="K152" s="2">
        <f>VLOOKUP(Table52[[#This Row],[Column29]],'Old Version, Power Supplies'!AA$195:AC$212,2,FALSE)</f>
        <v>25</v>
      </c>
      <c r="L152" s="279">
        <f>ABS(Table52[[#This Row],[Column3123]]/Table52[[#This Row],[Column31324]])</f>
        <v>7.5007500750075007</v>
      </c>
      <c r="M152" s="2">
        <f>VLOOKUP(Table52[[#This Row],[Column29]],'Old Version, Power Supplies'!AA$195:AC$212,3,FALSE)</f>
        <v>400</v>
      </c>
      <c r="N152" s="279">
        <f>ABS(Table52[[#This Row],[Column31223]]/Table52[[#This Row],[Column31323]])</f>
        <v>1.939676074095626</v>
      </c>
    </row>
    <row r="153" spans="1:14" x14ac:dyDescent="0.25">
      <c r="A153" s="367">
        <v>150</v>
      </c>
      <c r="B153" s="353" t="s">
        <v>590</v>
      </c>
      <c r="C153" s="335" t="s">
        <v>246</v>
      </c>
      <c r="D153" s="335" t="s">
        <v>824</v>
      </c>
      <c r="E153" s="363">
        <v>2.4</v>
      </c>
      <c r="F153" s="364">
        <v>184.9</v>
      </c>
      <c r="G153" s="364">
        <v>443.76</v>
      </c>
      <c r="H153" s="210">
        <v>2.7490000000000001</v>
      </c>
      <c r="I153" s="178">
        <v>180.02</v>
      </c>
      <c r="J153" s="364">
        <v>494.87498000000005</v>
      </c>
      <c r="K153" s="2">
        <f>VLOOKUP(Table52[[#This Row],[Column29]],'Old Version, Power Supplies'!AA$195:AC$212,2,FALSE)</f>
        <v>25</v>
      </c>
      <c r="L153" s="279">
        <f>ABS(Table52[[#This Row],[Column3123]]/Table52[[#This Row],[Column31324]])</f>
        <v>9.0942160785740267</v>
      </c>
      <c r="M153" s="2">
        <f>VLOOKUP(Table52[[#This Row],[Column29]],'Old Version, Power Supplies'!AA$195:AC$212,3,FALSE)</f>
        <v>400</v>
      </c>
      <c r="N153" s="279">
        <f>ABS(Table52[[#This Row],[Column31223]]/Table52[[#This Row],[Column31323]])</f>
        <v>2.2219753360737693</v>
      </c>
    </row>
    <row r="154" spans="1:14" x14ac:dyDescent="0.25">
      <c r="A154" s="367">
        <v>151</v>
      </c>
      <c r="B154" s="345" t="s">
        <v>571</v>
      </c>
      <c r="C154" s="335" t="s">
        <v>128</v>
      </c>
      <c r="D154" s="335" t="s">
        <v>128</v>
      </c>
      <c r="E154" s="284">
        <v>0.01</v>
      </c>
      <c r="F154" s="284">
        <v>0.01</v>
      </c>
      <c r="G154" s="284">
        <v>1E-4</v>
      </c>
      <c r="H154">
        <v>-1E-3</v>
      </c>
      <c r="I154" s="215">
        <v>-1E-3</v>
      </c>
      <c r="J154" s="282">
        <v>0</v>
      </c>
      <c r="K154" s="2">
        <f>VLOOKUP(Table52[[#This Row],[Column29]],'Old Version, Power Supplies'!AA$195:AC$212,2,FALSE)</f>
        <v>8</v>
      </c>
      <c r="L154" s="279">
        <f>ABS(Table52[[#This Row],[Column3123]]/Table52[[#This Row],[Column31324]])</f>
        <v>8000</v>
      </c>
      <c r="M154" s="2">
        <f>VLOOKUP(Table52[[#This Row],[Column29]],'Old Version, Power Supplies'!AA$195:AC$212,3,FALSE)</f>
        <v>3</v>
      </c>
      <c r="N154" s="279">
        <f>ABS(Table52[[#This Row],[Column31223]]/Table52[[#This Row],[Column31323]])</f>
        <v>3000</v>
      </c>
    </row>
    <row r="155" spans="1:14" x14ac:dyDescent="0.25">
      <c r="A155" s="367">
        <v>152</v>
      </c>
      <c r="B155" s="345" t="s">
        <v>568</v>
      </c>
      <c r="C155" s="335" t="s">
        <v>128</v>
      </c>
      <c r="D155" s="335" t="s">
        <v>128</v>
      </c>
      <c r="E155" s="284">
        <v>0.01</v>
      </c>
      <c r="F155" s="284">
        <v>0.01</v>
      </c>
      <c r="G155" s="284">
        <v>1E-4</v>
      </c>
      <c r="H155" s="102">
        <v>-1E-3</v>
      </c>
      <c r="I155" s="215">
        <v>-1E-3</v>
      </c>
      <c r="J155" s="282">
        <v>0</v>
      </c>
      <c r="K155" s="2">
        <f>VLOOKUP(Table52[[#This Row],[Column29]],'Old Version, Power Supplies'!AA$195:AC$212,2,FALSE)</f>
        <v>8</v>
      </c>
      <c r="L155" s="279">
        <f>ABS(Table52[[#This Row],[Column3123]]/Table52[[#This Row],[Column31324]])</f>
        <v>8000</v>
      </c>
      <c r="M155" s="2">
        <f>VLOOKUP(Table52[[#This Row],[Column29]],'Old Version, Power Supplies'!AA$195:AC$212,3,FALSE)</f>
        <v>3</v>
      </c>
      <c r="N155" s="279">
        <f>ABS(Table52[[#This Row],[Column31223]]/Table52[[#This Row],[Column31323]])</f>
        <v>3000</v>
      </c>
    </row>
    <row r="156" spans="1:14" x14ac:dyDescent="0.25">
      <c r="A156" s="367">
        <v>153</v>
      </c>
      <c r="B156" s="345" t="s">
        <v>565</v>
      </c>
      <c r="C156" s="335" t="s">
        <v>128</v>
      </c>
      <c r="D156" s="335" t="s">
        <v>128</v>
      </c>
      <c r="E156" s="284">
        <v>0.01</v>
      </c>
      <c r="F156" s="284">
        <v>0.01</v>
      </c>
      <c r="G156" s="284">
        <v>1E-4</v>
      </c>
      <c r="H156" s="102">
        <v>1E-3</v>
      </c>
      <c r="I156" s="210">
        <v>-1E-3</v>
      </c>
      <c r="J156" s="282">
        <v>0</v>
      </c>
      <c r="K156" s="2">
        <f>VLOOKUP(Table52[[#This Row],[Column29]],'Old Version, Power Supplies'!AA$195:AC$212,2,FALSE)</f>
        <v>8</v>
      </c>
      <c r="L156" s="279">
        <f>ABS(Table52[[#This Row],[Column3123]]/Table52[[#This Row],[Column31324]])</f>
        <v>8000</v>
      </c>
      <c r="M156" s="2">
        <f>VLOOKUP(Table52[[#This Row],[Column29]],'Old Version, Power Supplies'!AA$195:AC$212,3,FALSE)</f>
        <v>3</v>
      </c>
      <c r="N156" s="279">
        <f>ABS(Table52[[#This Row],[Column31223]]/Table52[[#This Row],[Column31323]])</f>
        <v>3000</v>
      </c>
    </row>
    <row r="157" spans="1:14" x14ac:dyDescent="0.25">
      <c r="A157" s="367">
        <v>154</v>
      </c>
      <c r="B157" s="345" t="s">
        <v>562</v>
      </c>
      <c r="C157" s="335" t="s">
        <v>128</v>
      </c>
      <c r="D157" s="335" t="s">
        <v>128</v>
      </c>
      <c r="E157" s="284">
        <v>0.01</v>
      </c>
      <c r="F157" s="284">
        <v>0.01</v>
      </c>
      <c r="G157" s="284">
        <v>1E-4</v>
      </c>
      <c r="H157" s="102">
        <v>0</v>
      </c>
      <c r="I157" s="215">
        <v>-1E-3</v>
      </c>
      <c r="J157" s="282">
        <v>0</v>
      </c>
      <c r="K157" s="2">
        <f>VLOOKUP(Table52[[#This Row],[Column29]],'Old Version, Power Supplies'!AA$195:AC$212,2,FALSE)</f>
        <v>8</v>
      </c>
      <c r="L157" s="279" t="e">
        <f>ABS(Table52[[#This Row],[Column3123]]/Table52[[#This Row],[Column31324]])</f>
        <v>#DIV/0!</v>
      </c>
      <c r="M157" s="2">
        <f>VLOOKUP(Table52[[#This Row],[Column29]],'Old Version, Power Supplies'!AA$195:AC$212,3,FALSE)</f>
        <v>3</v>
      </c>
      <c r="N157" s="279">
        <f>ABS(Table52[[#This Row],[Column31223]]/Table52[[#This Row],[Column31323]])</f>
        <v>3000</v>
      </c>
    </row>
    <row r="158" spans="1:14" x14ac:dyDescent="0.25">
      <c r="A158" s="367">
        <v>155</v>
      </c>
      <c r="B158" s="345" t="s">
        <v>110</v>
      </c>
      <c r="C158" s="335" t="s">
        <v>111</v>
      </c>
      <c r="D158" s="335" t="s">
        <v>111</v>
      </c>
      <c r="E158" s="284">
        <v>1.4</v>
      </c>
      <c r="F158" s="284">
        <v>1.7</v>
      </c>
      <c r="G158" s="284">
        <v>2.38</v>
      </c>
      <c r="H158" s="210">
        <v>2.6389999999999998</v>
      </c>
      <c r="I158" s="210">
        <v>1.409</v>
      </c>
      <c r="J158" s="284">
        <v>3.7183509999999997</v>
      </c>
      <c r="K158" s="2">
        <f>VLOOKUP(Table52[[#This Row],[Column29]],'Old Version, Power Supplies'!AA$195:AC$212,2,FALSE)</f>
        <v>10</v>
      </c>
      <c r="L158" s="279">
        <f>ABS(Table52[[#This Row],[Column3123]]/Table52[[#This Row],[Column31324]])</f>
        <v>3.7893141341417205</v>
      </c>
      <c r="M158" s="2">
        <f>VLOOKUP(Table52[[#This Row],[Column29]],'Old Version, Power Supplies'!AA$195:AC$212,3,FALSE)</f>
        <v>20</v>
      </c>
      <c r="N158" s="279">
        <f>ABS(Table52[[#This Row],[Column31223]]/Table52[[#This Row],[Column31323]])</f>
        <v>14.194464158977999</v>
      </c>
    </row>
    <row r="159" spans="1:14" x14ac:dyDescent="0.25">
      <c r="A159" s="367">
        <v>156</v>
      </c>
      <c r="B159" s="349" t="s">
        <v>113</v>
      </c>
      <c r="C159" s="335" t="s">
        <v>111</v>
      </c>
      <c r="D159" s="335" t="s">
        <v>111</v>
      </c>
      <c r="E159" s="284">
        <v>0.1</v>
      </c>
      <c r="F159" s="284">
        <v>0.1</v>
      </c>
      <c r="G159" s="284">
        <v>1.0000000000000002E-2</v>
      </c>
      <c r="H159" s="215">
        <v>3.75</v>
      </c>
      <c r="I159" s="215">
        <v>2.9249999999999998</v>
      </c>
      <c r="J159" s="282">
        <v>10.96875</v>
      </c>
      <c r="K159" s="2">
        <f>VLOOKUP(Table52[[#This Row],[Column29]],'Old Version, Power Supplies'!AA$195:AC$212,2,FALSE)</f>
        <v>10</v>
      </c>
      <c r="L159" s="279">
        <f>ABS(Table52[[#This Row],[Column3123]]/Table52[[#This Row],[Column31324]])</f>
        <v>2.6666666666666665</v>
      </c>
      <c r="M159" s="2">
        <f>VLOOKUP(Table52[[#This Row],[Column29]],'Old Version, Power Supplies'!AA$195:AC$212,3,FALSE)</f>
        <v>20</v>
      </c>
      <c r="N159" s="279">
        <f>ABS(Table52[[#This Row],[Column31223]]/Table52[[#This Row],[Column31323]])</f>
        <v>6.8376068376068382</v>
      </c>
    </row>
    <row r="160" spans="1:14" x14ac:dyDescent="0.25">
      <c r="A160" s="367">
        <v>157</v>
      </c>
      <c r="B160" s="349" t="s">
        <v>115</v>
      </c>
      <c r="C160" s="335" t="s">
        <v>111</v>
      </c>
      <c r="D160" s="335" t="s">
        <v>111</v>
      </c>
      <c r="E160" s="284">
        <v>0.1</v>
      </c>
      <c r="F160" s="284">
        <v>0.1</v>
      </c>
      <c r="G160" s="284">
        <v>1.0000000000000002E-2</v>
      </c>
      <c r="H160" s="215">
        <v>1.054</v>
      </c>
      <c r="I160" s="215">
        <v>0.82499999999999996</v>
      </c>
      <c r="J160" s="282">
        <v>0.86955000000000005</v>
      </c>
      <c r="K160" s="2">
        <f>VLOOKUP(Table52[[#This Row],[Column29]],'Old Version, Power Supplies'!AA$195:AC$212,2,FALSE)</f>
        <v>10</v>
      </c>
      <c r="L160" s="279">
        <f>ABS(Table52[[#This Row],[Column3123]]/Table52[[#This Row],[Column31324]])</f>
        <v>9.4876660341555965</v>
      </c>
      <c r="M160" s="2">
        <f>VLOOKUP(Table52[[#This Row],[Column29]],'Old Version, Power Supplies'!AA$195:AC$212,3,FALSE)</f>
        <v>20</v>
      </c>
      <c r="N160" s="279">
        <f>ABS(Table52[[#This Row],[Column31223]]/Table52[[#This Row],[Column31323]])</f>
        <v>24.242424242424242</v>
      </c>
    </row>
    <row r="161" spans="1:14" x14ac:dyDescent="0.25">
      <c r="A161" s="367">
        <v>158</v>
      </c>
      <c r="B161" s="349" t="s">
        <v>117</v>
      </c>
      <c r="C161" s="335" t="s">
        <v>111</v>
      </c>
      <c r="D161" s="335" t="s">
        <v>111</v>
      </c>
      <c r="E161" s="284">
        <v>0.1</v>
      </c>
      <c r="F161" s="284">
        <v>0.1</v>
      </c>
      <c r="G161" s="284">
        <v>1.0000000000000002E-2</v>
      </c>
      <c r="H161" s="215">
        <v>1.845</v>
      </c>
      <c r="I161" s="215">
        <v>1.4430000000000001</v>
      </c>
      <c r="J161" s="282">
        <v>2.6623350000000001</v>
      </c>
      <c r="K161" s="2">
        <f>VLOOKUP(Table52[[#This Row],[Column29]],'Old Version, Power Supplies'!AA$195:AC$212,2,FALSE)</f>
        <v>10</v>
      </c>
      <c r="L161" s="279">
        <f>ABS(Table52[[#This Row],[Column3123]]/Table52[[#This Row],[Column31324]])</f>
        <v>5.4200542005420056</v>
      </c>
      <c r="M161" s="2">
        <f>VLOOKUP(Table52[[#This Row],[Column29]],'Old Version, Power Supplies'!AA$195:AC$212,3,FALSE)</f>
        <v>20</v>
      </c>
      <c r="N161" s="279">
        <f>ABS(Table52[[#This Row],[Column31223]]/Table52[[#This Row],[Column31323]])</f>
        <v>13.86001386001386</v>
      </c>
    </row>
    <row r="162" spans="1:14" x14ac:dyDescent="0.25">
      <c r="A162" s="367">
        <v>159</v>
      </c>
      <c r="B162" s="349" t="s">
        <v>119</v>
      </c>
      <c r="C162" s="335" t="s">
        <v>111</v>
      </c>
      <c r="D162" s="335" t="s">
        <v>111</v>
      </c>
      <c r="E162" s="284">
        <v>0.1</v>
      </c>
      <c r="F162" s="284">
        <v>0.1</v>
      </c>
      <c r="G162" s="284">
        <v>1.0000000000000002E-2</v>
      </c>
      <c r="H162" s="210">
        <v>2.0990000000000002</v>
      </c>
      <c r="I162" s="210">
        <v>1.6439999999999999</v>
      </c>
      <c r="J162" s="282">
        <v>3.4507560000000002</v>
      </c>
      <c r="K162" s="2">
        <f>VLOOKUP(Table52[[#This Row],[Column29]],'Old Version, Power Supplies'!AA$195:AC$212,2,FALSE)</f>
        <v>10</v>
      </c>
      <c r="L162" s="279">
        <f>ABS(Table52[[#This Row],[Column3123]]/Table52[[#This Row],[Column31324]])</f>
        <v>4.7641734159123388</v>
      </c>
      <c r="M162" s="2">
        <f>VLOOKUP(Table52[[#This Row],[Column29]],'Old Version, Power Supplies'!AA$195:AC$212,3,FALSE)</f>
        <v>20</v>
      </c>
      <c r="N162" s="279">
        <f>ABS(Table52[[#This Row],[Column31223]]/Table52[[#This Row],[Column31323]])</f>
        <v>12.165450121654501</v>
      </c>
    </row>
    <row r="163" spans="1:14" x14ac:dyDescent="0.25">
      <c r="A163" s="367">
        <v>160</v>
      </c>
      <c r="B163" s="349" t="s">
        <v>121</v>
      </c>
      <c r="C163" s="335" t="s">
        <v>111</v>
      </c>
      <c r="D163" s="335" t="s">
        <v>111</v>
      </c>
      <c r="E163" s="284">
        <v>0.1</v>
      </c>
      <c r="F163" s="284">
        <v>0.1</v>
      </c>
      <c r="G163" s="284">
        <v>1.0000000000000002E-2</v>
      </c>
      <c r="H163" s="210">
        <v>1.133</v>
      </c>
      <c r="I163" s="210">
        <v>0.86299999999999999</v>
      </c>
      <c r="J163" s="282">
        <v>0.97777899999999995</v>
      </c>
      <c r="K163" s="2">
        <f>VLOOKUP(Table52[[#This Row],[Column29]],'Old Version, Power Supplies'!AA$195:AC$212,2,FALSE)</f>
        <v>10</v>
      </c>
      <c r="L163" s="279">
        <f>ABS(Table52[[#This Row],[Column3123]]/Table52[[#This Row],[Column31324]])</f>
        <v>8.8261253309796999</v>
      </c>
      <c r="M163" s="2">
        <f>VLOOKUP(Table52[[#This Row],[Column29]],'Old Version, Power Supplies'!AA$195:AC$212,3,FALSE)</f>
        <v>20</v>
      </c>
      <c r="N163" s="279">
        <f>ABS(Table52[[#This Row],[Column31223]]/Table52[[#This Row],[Column31323]])</f>
        <v>23.174971031286212</v>
      </c>
    </row>
    <row r="164" spans="1:14" x14ac:dyDescent="0.25">
      <c r="A164" s="367">
        <v>161</v>
      </c>
      <c r="B164" s="349" t="s">
        <v>123</v>
      </c>
      <c r="C164" s="335" t="s">
        <v>111</v>
      </c>
      <c r="D164" s="335" t="s">
        <v>111</v>
      </c>
      <c r="E164" s="284">
        <v>0.1</v>
      </c>
      <c r="F164" s="284">
        <v>0.1</v>
      </c>
      <c r="G164" s="284">
        <v>1.0000000000000002E-2</v>
      </c>
      <c r="H164" s="210">
        <v>1.073</v>
      </c>
      <c r="I164" s="210">
        <v>0.82099999999999995</v>
      </c>
      <c r="J164" s="282">
        <v>0.88093299999999997</v>
      </c>
      <c r="K164" s="2">
        <f>VLOOKUP(Table52[[#This Row],[Column29]],'Old Version, Power Supplies'!AA$195:AC$212,2,FALSE)</f>
        <v>10</v>
      </c>
      <c r="L164" s="279">
        <f>ABS(Table52[[#This Row],[Column3123]]/Table52[[#This Row],[Column31324]])</f>
        <v>9.3196644920782852</v>
      </c>
      <c r="M164" s="2">
        <f>VLOOKUP(Table52[[#This Row],[Column29]],'Old Version, Power Supplies'!AA$195:AC$212,3,FALSE)</f>
        <v>20</v>
      </c>
      <c r="N164" s="279">
        <f>ABS(Table52[[#This Row],[Column31223]]/Table52[[#This Row],[Column31323]])</f>
        <v>24.360535931790501</v>
      </c>
    </row>
    <row r="165" spans="1:14" x14ac:dyDescent="0.25">
      <c r="A165" s="367">
        <v>162</v>
      </c>
      <c r="B165" s="349" t="s">
        <v>125</v>
      </c>
      <c r="C165" s="335" t="s">
        <v>111</v>
      </c>
      <c r="D165" s="335" t="s">
        <v>111</v>
      </c>
      <c r="E165" s="284">
        <v>0.1</v>
      </c>
      <c r="F165" s="284">
        <v>0.1</v>
      </c>
      <c r="G165" s="284">
        <v>1.0000000000000002E-2</v>
      </c>
      <c r="H165" s="210">
        <v>1.0669999999999999</v>
      </c>
      <c r="I165" s="210">
        <v>0.82499999999999996</v>
      </c>
      <c r="J165" s="282">
        <v>0.88027499999999992</v>
      </c>
      <c r="K165" s="2">
        <f>VLOOKUP(Table52[[#This Row],[Column29]],'Old Version, Power Supplies'!AA$195:AC$212,2,FALSE)</f>
        <v>10</v>
      </c>
      <c r="L165" s="279">
        <f>ABS(Table52[[#This Row],[Column3123]]/Table52[[#This Row],[Column31324]])</f>
        <v>9.3720712277413316</v>
      </c>
      <c r="M165" s="2">
        <f>VLOOKUP(Table52[[#This Row],[Column29]],'Old Version, Power Supplies'!AA$195:AC$212,3,FALSE)</f>
        <v>20</v>
      </c>
      <c r="N165" s="279">
        <f>ABS(Table52[[#This Row],[Column31223]]/Table52[[#This Row],[Column31323]])</f>
        <v>24.242424242424242</v>
      </c>
    </row>
    <row r="166" spans="1:14" x14ac:dyDescent="0.25">
      <c r="A166" s="367">
        <v>163</v>
      </c>
      <c r="B166" s="349" t="s">
        <v>127</v>
      </c>
      <c r="C166" s="335" t="s">
        <v>128</v>
      </c>
      <c r="D166" s="335" t="s">
        <v>128</v>
      </c>
      <c r="E166" s="284">
        <v>0.1</v>
      </c>
      <c r="F166" s="284">
        <v>0.1</v>
      </c>
      <c r="G166" s="284">
        <v>1.0000000000000002E-2</v>
      </c>
      <c r="H166" s="210">
        <v>1.6E-2</v>
      </c>
      <c r="I166" s="215">
        <v>-1E-3</v>
      </c>
      <c r="J166" s="282">
        <v>0</v>
      </c>
      <c r="K166" s="2">
        <f>VLOOKUP(Table52[[#This Row],[Column29]],'Old Version, Power Supplies'!AA$195:AC$212,2,FALSE)</f>
        <v>8</v>
      </c>
      <c r="L166" s="279">
        <f>ABS(Table52[[#This Row],[Column3123]]/Table52[[#This Row],[Column31324]])</f>
        <v>500</v>
      </c>
      <c r="M166" s="2">
        <f>VLOOKUP(Table52[[#This Row],[Column29]],'Old Version, Power Supplies'!AA$195:AC$212,3,FALSE)</f>
        <v>3</v>
      </c>
      <c r="N166" s="279">
        <f>ABS(Table52[[#This Row],[Column31223]]/Table52[[#This Row],[Column31323]])</f>
        <v>3000</v>
      </c>
    </row>
    <row r="167" spans="1:14" x14ac:dyDescent="0.25">
      <c r="A167" s="367">
        <v>164</v>
      </c>
      <c r="B167" s="349" t="s">
        <v>133</v>
      </c>
      <c r="C167" s="335" t="s">
        <v>128</v>
      </c>
      <c r="D167" s="335" t="s">
        <v>128</v>
      </c>
      <c r="E167" s="284">
        <v>0.01</v>
      </c>
      <c r="F167" s="284">
        <v>0.01</v>
      </c>
      <c r="G167" s="344">
        <v>1E-4</v>
      </c>
      <c r="H167" s="102">
        <v>-5.5609999999999999</v>
      </c>
      <c r="I167" s="210">
        <v>-0.253</v>
      </c>
      <c r="J167" s="282">
        <v>1.406933</v>
      </c>
      <c r="K167" s="2">
        <f>VLOOKUP(Table52[[#This Row],[Column29]],'Old Version, Power Supplies'!AA$195:AC$212,2,FALSE)</f>
        <v>8</v>
      </c>
      <c r="L167" s="279">
        <f>ABS(Table52[[#This Row],[Column3123]]/Table52[[#This Row],[Column31324]])</f>
        <v>1.4385901816220104</v>
      </c>
      <c r="M167" s="2">
        <f>VLOOKUP(Table52[[#This Row],[Column29]],'Old Version, Power Supplies'!AA$195:AC$212,3,FALSE)</f>
        <v>3</v>
      </c>
      <c r="N167" s="279">
        <f>ABS(Table52[[#This Row],[Column31223]]/Table52[[#This Row],[Column31323]])</f>
        <v>11.857707509881422</v>
      </c>
    </row>
    <row r="168" spans="1:14" x14ac:dyDescent="0.25">
      <c r="A168" s="367">
        <v>165</v>
      </c>
      <c r="B168" s="349" t="s">
        <v>136</v>
      </c>
      <c r="C168" s="335" t="s">
        <v>128</v>
      </c>
      <c r="D168" s="335" t="s">
        <v>128</v>
      </c>
      <c r="E168" s="284">
        <v>0.1</v>
      </c>
      <c r="F168" s="284">
        <v>0.1</v>
      </c>
      <c r="G168" s="284">
        <v>1.0000000000000002E-2</v>
      </c>
      <c r="H168" s="210">
        <v>1.2999999999999999E-2</v>
      </c>
      <c r="I168" s="215">
        <v>-1E-3</v>
      </c>
      <c r="J168" s="282">
        <v>0</v>
      </c>
      <c r="K168" s="2">
        <f>VLOOKUP(Table52[[#This Row],[Column29]],'Old Version, Power Supplies'!AA$195:AC$212,2,FALSE)</f>
        <v>8</v>
      </c>
      <c r="L168" s="279">
        <f>ABS(Table52[[#This Row],[Column3123]]/Table52[[#This Row],[Column31324]])</f>
        <v>615.38461538461536</v>
      </c>
      <c r="M168" s="2">
        <f>VLOOKUP(Table52[[#This Row],[Column29]],'Old Version, Power Supplies'!AA$195:AC$212,3,FALSE)</f>
        <v>3</v>
      </c>
      <c r="N168" s="279">
        <f>ABS(Table52[[#This Row],[Column31223]]/Table52[[#This Row],[Column31323]])</f>
        <v>3000</v>
      </c>
    </row>
    <row r="169" spans="1:14" x14ac:dyDescent="0.25">
      <c r="A169" s="367">
        <v>166</v>
      </c>
      <c r="B169" s="349" t="s">
        <v>139</v>
      </c>
      <c r="C169" s="335" t="s">
        <v>128</v>
      </c>
      <c r="D169" s="335" t="s">
        <v>128</v>
      </c>
      <c r="E169" s="284">
        <v>0.01</v>
      </c>
      <c r="F169" s="284">
        <v>0.01</v>
      </c>
      <c r="G169" s="344">
        <v>1E-4</v>
      </c>
      <c r="H169" s="210">
        <v>3.5590000000000002</v>
      </c>
      <c r="I169" s="210">
        <v>0.16</v>
      </c>
      <c r="J169" s="282">
        <v>0.56944000000000006</v>
      </c>
      <c r="K169" s="2">
        <f>VLOOKUP(Table52[[#This Row],[Column29]],'Old Version, Power Supplies'!AA$195:AC$212,2,FALSE)</f>
        <v>8</v>
      </c>
      <c r="L169" s="279">
        <f>ABS(Table52[[#This Row],[Column3123]]/Table52[[#This Row],[Column31324]])</f>
        <v>2.2478224220286598</v>
      </c>
      <c r="M169" s="2">
        <f>VLOOKUP(Table52[[#This Row],[Column29]],'Old Version, Power Supplies'!AA$195:AC$212,3,FALSE)</f>
        <v>3</v>
      </c>
      <c r="N169" s="279">
        <f>ABS(Table52[[#This Row],[Column31223]]/Table52[[#This Row],[Column31323]])</f>
        <v>18.75</v>
      </c>
    </row>
    <row r="170" spans="1:14" x14ac:dyDescent="0.25">
      <c r="A170" s="367">
        <v>167</v>
      </c>
      <c r="B170" s="349" t="s">
        <v>142</v>
      </c>
      <c r="C170" s="335" t="s">
        <v>128</v>
      </c>
      <c r="D170" s="335" t="s">
        <v>128</v>
      </c>
      <c r="E170" s="284">
        <v>0.1</v>
      </c>
      <c r="F170" s="284">
        <v>0.1</v>
      </c>
      <c r="G170" s="284">
        <v>1.0000000000000002E-2</v>
      </c>
      <c r="H170" s="210">
        <v>1.7000000000000001E-2</v>
      </c>
      <c r="I170" s="215">
        <v>-1E-3</v>
      </c>
      <c r="J170" s="282">
        <v>0</v>
      </c>
      <c r="K170" s="2">
        <f>VLOOKUP(Table52[[#This Row],[Column29]],'Old Version, Power Supplies'!AA$195:AC$212,2,FALSE)</f>
        <v>8</v>
      </c>
      <c r="L170" s="279">
        <f>ABS(Table52[[#This Row],[Column3123]]/Table52[[#This Row],[Column31324]])</f>
        <v>470.58823529411762</v>
      </c>
      <c r="M170" s="2">
        <f>VLOOKUP(Table52[[#This Row],[Column29]],'Old Version, Power Supplies'!AA$195:AC$212,3,FALSE)</f>
        <v>3</v>
      </c>
      <c r="N170" s="279">
        <f>ABS(Table52[[#This Row],[Column31223]]/Table52[[#This Row],[Column31323]])</f>
        <v>3000</v>
      </c>
    </row>
    <row r="171" spans="1:14" x14ac:dyDescent="0.25">
      <c r="A171" s="367">
        <v>168</v>
      </c>
      <c r="B171" s="490" t="s">
        <v>145</v>
      </c>
      <c r="C171" s="335" t="s">
        <v>128</v>
      </c>
      <c r="D171" s="335" t="s">
        <v>128</v>
      </c>
      <c r="E171" s="284">
        <v>0.1</v>
      </c>
      <c r="F171" s="284">
        <v>0.1</v>
      </c>
      <c r="G171" s="284">
        <v>1.0000000000000002E-2</v>
      </c>
      <c r="H171" s="210">
        <v>8.9999999999999993E-3</v>
      </c>
      <c r="I171" s="215">
        <v>-1E-3</v>
      </c>
      <c r="J171" s="282">
        <v>0</v>
      </c>
      <c r="K171" s="2">
        <f>VLOOKUP(Table52[[#This Row],[Column29]],'Old Version, Power Supplies'!AA$195:AC$212,2,FALSE)</f>
        <v>8</v>
      </c>
      <c r="L171" s="279">
        <f>ABS(Table52[[#This Row],[Column3123]]/Table52[[#This Row],[Column31324]])</f>
        <v>888.88888888888891</v>
      </c>
      <c r="M171" s="2">
        <f>VLOOKUP(Table52[[#This Row],[Column29]],'Old Version, Power Supplies'!AA$195:AC$212,3,FALSE)</f>
        <v>3</v>
      </c>
      <c r="N171" s="279">
        <f>ABS(Table52[[#This Row],[Column31223]]/Table52[[#This Row],[Column31323]])</f>
        <v>3000</v>
      </c>
    </row>
    <row r="172" spans="1:14" x14ac:dyDescent="0.25">
      <c r="A172" s="367">
        <v>169</v>
      </c>
      <c r="B172" s="490" t="s">
        <v>149</v>
      </c>
      <c r="C172" s="335" t="s">
        <v>128</v>
      </c>
      <c r="D172" s="335" t="s">
        <v>128</v>
      </c>
      <c r="E172" s="284">
        <v>0.01</v>
      </c>
      <c r="F172" s="284">
        <v>0.01</v>
      </c>
      <c r="G172" s="344">
        <v>1E-4</v>
      </c>
      <c r="H172" s="102">
        <v>-7.4329999999999998</v>
      </c>
      <c r="I172" s="210">
        <v>-0.32</v>
      </c>
      <c r="J172" s="282">
        <v>2.3785599999999998</v>
      </c>
      <c r="K172" s="2">
        <f>VLOOKUP(Table52[[#This Row],[Column29]],'Old Version, Power Supplies'!AA$195:AC$212,2,FALSE)</f>
        <v>8</v>
      </c>
      <c r="L172" s="279">
        <f>ABS(Table52[[#This Row],[Column3123]]/Table52[[#This Row],[Column31324]])</f>
        <v>1.0762814475985469</v>
      </c>
      <c r="M172" s="2">
        <f>VLOOKUP(Table52[[#This Row],[Column29]],'Old Version, Power Supplies'!AA$195:AC$212,3,FALSE)</f>
        <v>3</v>
      </c>
      <c r="N172" s="279">
        <f>ABS(Table52[[#This Row],[Column31223]]/Table52[[#This Row],[Column31323]])</f>
        <v>9.375</v>
      </c>
    </row>
    <row r="173" spans="1:14" x14ac:dyDescent="0.25">
      <c r="A173" s="367">
        <v>170</v>
      </c>
      <c r="B173" s="490" t="s">
        <v>152</v>
      </c>
      <c r="C173" s="335" t="s">
        <v>153</v>
      </c>
      <c r="D173" s="335" t="s">
        <v>111</v>
      </c>
      <c r="E173" s="284">
        <v>0.1</v>
      </c>
      <c r="F173" s="284">
        <v>0.1</v>
      </c>
      <c r="G173" s="284">
        <v>1.0000000000000002E-2</v>
      </c>
      <c r="H173" s="495">
        <v>1</v>
      </c>
      <c r="I173" s="495">
        <v>1</v>
      </c>
      <c r="J173" s="282">
        <v>0</v>
      </c>
      <c r="K173" s="2">
        <f>VLOOKUP(Table52[[#This Row],[Column29]],'Old Version, Power Supplies'!AA$195:AC$212,2,FALSE)</f>
        <v>10</v>
      </c>
      <c r="L173" s="279">
        <f>ABS(Table52[[#This Row],[Column3123]]/Table52[[#This Row],[Column31324]])</f>
        <v>10</v>
      </c>
      <c r="M173" s="2">
        <f>VLOOKUP(Table52[[#This Row],[Column29]],'Old Version, Power Supplies'!AA$195:AC$212,3,FALSE)</f>
        <v>20</v>
      </c>
      <c r="N173" s="279">
        <f>ABS(Table52[[#This Row],[Column31223]]/Table52[[#This Row],[Column31323]])</f>
        <v>20</v>
      </c>
    </row>
    <row r="174" spans="1:14" x14ac:dyDescent="0.25">
      <c r="A174" s="367">
        <v>171</v>
      </c>
      <c r="B174" s="490" t="s">
        <v>157</v>
      </c>
      <c r="C174" s="335" t="s">
        <v>153</v>
      </c>
      <c r="D174" s="335" t="s">
        <v>111</v>
      </c>
      <c r="E174" s="284">
        <v>0.1</v>
      </c>
      <c r="F174" s="284">
        <v>0.1</v>
      </c>
      <c r="G174" s="284">
        <v>1.0000000000000002E-2</v>
      </c>
      <c r="H174" s="495">
        <v>1</v>
      </c>
      <c r="I174" s="495">
        <v>1</v>
      </c>
      <c r="J174" s="282">
        <v>0</v>
      </c>
      <c r="K174" s="2">
        <f>VLOOKUP(Table52[[#This Row],[Column29]],'Old Version, Power Supplies'!AA$195:AC$212,2,FALSE)</f>
        <v>10</v>
      </c>
      <c r="L174" s="279">
        <f>ABS(Table52[[#This Row],[Column3123]]/Table52[[#This Row],[Column31324]])</f>
        <v>10</v>
      </c>
      <c r="M174" s="2">
        <f>VLOOKUP(Table52[[#This Row],[Column29]],'Old Version, Power Supplies'!AA$195:AC$212,3,FALSE)</f>
        <v>20</v>
      </c>
      <c r="N174" s="279">
        <f>ABS(Table52[[#This Row],[Column31223]]/Table52[[#This Row],[Column31323]])</f>
        <v>20</v>
      </c>
    </row>
    <row r="175" spans="1:14" x14ac:dyDescent="0.25">
      <c r="A175" s="367">
        <v>172</v>
      </c>
      <c r="B175" s="490" t="s">
        <v>159</v>
      </c>
      <c r="C175" s="335" t="s">
        <v>153</v>
      </c>
      <c r="D175" s="335" t="s">
        <v>111</v>
      </c>
      <c r="E175" s="284">
        <v>0.1</v>
      </c>
      <c r="F175" s="284">
        <v>0.1</v>
      </c>
      <c r="G175" s="284">
        <v>1.0000000000000002E-2</v>
      </c>
      <c r="H175" s="495">
        <v>1</v>
      </c>
      <c r="I175" s="495">
        <v>1</v>
      </c>
      <c r="J175" s="282">
        <v>0</v>
      </c>
      <c r="K175" s="2">
        <f>VLOOKUP(Table52[[#This Row],[Column29]],'Old Version, Power Supplies'!AA$195:AC$212,2,FALSE)</f>
        <v>10</v>
      </c>
      <c r="L175" s="279">
        <f>ABS(Table52[[#This Row],[Column3123]]/Table52[[#This Row],[Column31324]])</f>
        <v>10</v>
      </c>
      <c r="M175" s="2">
        <f>VLOOKUP(Table52[[#This Row],[Column29]],'Old Version, Power Supplies'!AA$195:AC$212,3,FALSE)</f>
        <v>20</v>
      </c>
      <c r="N175" s="279">
        <f>ABS(Table52[[#This Row],[Column31223]]/Table52[[#This Row],[Column31323]])</f>
        <v>20</v>
      </c>
    </row>
  </sheetData>
  <mergeCells count="4">
    <mergeCell ref="P22:Y22"/>
    <mergeCell ref="H1:N1"/>
    <mergeCell ref="P1:AB1"/>
    <mergeCell ref="A1:G1"/>
  </mergeCells>
  <conditionalFormatting sqref="L2:L175 N2:N175">
    <cfRule type="cellIs" dxfId="7" priority="7" operator="between">
      <formula>0.01</formula>
      <formula>1.2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5"/>
  <sheetViews>
    <sheetView topLeftCell="W188" zoomScale="130" zoomScaleNormal="130" workbookViewId="0">
      <selection activeCell="AF196" sqref="AF196"/>
    </sheetView>
  </sheetViews>
  <sheetFormatPr defaultRowHeight="15" x14ac:dyDescent="0.25"/>
  <cols>
    <col min="1" max="1" width="2.85546875" customWidth="1"/>
    <col min="3" max="4" width="12.85546875" style="34" customWidth="1"/>
    <col min="5" max="5" width="20.140625" customWidth="1"/>
    <col min="6" max="6" width="8.140625" style="3" customWidth="1"/>
    <col min="7" max="7" width="8.140625" style="36" customWidth="1"/>
    <col min="8" max="8" width="10.140625" style="3" customWidth="1"/>
    <col min="9" max="15" width="8.140625" style="3" customWidth="1"/>
    <col min="16" max="16" width="8.140625" style="37" customWidth="1"/>
    <col min="17" max="18" width="8.140625" style="38" customWidth="1"/>
    <col min="19" max="19" width="10" style="3" customWidth="1"/>
    <col min="20" max="20" width="9.140625" style="3"/>
    <col min="21" max="21" width="14.42578125" style="3" customWidth="1"/>
    <col min="22" max="22" width="8.42578125" style="36" customWidth="1"/>
    <col min="23" max="23" width="9.85546875" style="36" customWidth="1"/>
    <col min="24" max="24" width="8.42578125" style="36" customWidth="1"/>
    <col min="25" max="25" width="9.85546875" style="36" customWidth="1"/>
    <col min="26" max="26" width="13.42578125" style="39" bestFit="1" customWidth="1"/>
    <col min="27" max="27" width="14.85546875" style="3" customWidth="1"/>
    <col min="28" max="28" width="13.5703125" style="3" customWidth="1"/>
    <col min="29" max="29" width="13" style="3" customWidth="1"/>
    <col min="30" max="30" width="12.85546875" customWidth="1"/>
    <col min="31" max="31" width="16.5703125" customWidth="1"/>
    <col min="33" max="33" width="11.42578125" customWidth="1"/>
    <col min="35" max="35" width="11.140625" customWidth="1"/>
    <col min="36" max="36" width="12.140625" customWidth="1"/>
  </cols>
  <sheetData>
    <row r="1" spans="2:38" x14ac:dyDescent="0.25">
      <c r="B1" s="35" t="s">
        <v>617</v>
      </c>
    </row>
    <row r="2" spans="2:38" x14ac:dyDescent="0.25">
      <c r="B2" t="s">
        <v>618</v>
      </c>
    </row>
    <row r="3" spans="2:38" x14ac:dyDescent="0.25">
      <c r="B3" t="s">
        <v>619</v>
      </c>
      <c r="C3" s="34" t="s">
        <v>620</v>
      </c>
      <c r="T3" s="530" t="s">
        <v>621</v>
      </c>
      <c r="U3" s="530"/>
      <c r="V3" s="530"/>
      <c r="W3" s="530"/>
      <c r="X3" s="530"/>
      <c r="Y3" s="530"/>
      <c r="Z3" s="530"/>
      <c r="AA3" s="530"/>
      <c r="AB3" s="481"/>
      <c r="AC3" s="481"/>
      <c r="AE3" s="530" t="s">
        <v>622</v>
      </c>
      <c r="AF3" s="530"/>
      <c r="AG3" s="530"/>
      <c r="AH3" s="530"/>
      <c r="AI3" s="530"/>
    </row>
    <row r="4" spans="2:38" ht="15.75" thickBot="1" x14ac:dyDescent="0.3"/>
    <row r="5" spans="2:38" ht="27.75" customHeight="1" x14ac:dyDescent="0.25">
      <c r="C5" s="40" t="s">
        <v>623</v>
      </c>
      <c r="D5" s="41" t="s">
        <v>624</v>
      </c>
      <c r="E5" s="42" t="s">
        <v>625</v>
      </c>
      <c r="F5" s="43" t="s">
        <v>626</v>
      </c>
      <c r="G5" s="44" t="s">
        <v>627</v>
      </c>
      <c r="H5" s="42" t="s">
        <v>13</v>
      </c>
      <c r="I5" s="42" t="s">
        <v>628</v>
      </c>
      <c r="J5" s="42" t="s">
        <v>629</v>
      </c>
      <c r="K5" s="43" t="s">
        <v>630</v>
      </c>
      <c r="L5" s="43" t="s">
        <v>631</v>
      </c>
      <c r="M5" s="42" t="s">
        <v>18</v>
      </c>
      <c r="N5" s="42" t="s">
        <v>19</v>
      </c>
      <c r="O5" s="42" t="s">
        <v>20</v>
      </c>
      <c r="P5" s="45" t="s">
        <v>21</v>
      </c>
      <c r="Q5" s="46" t="s">
        <v>632</v>
      </c>
      <c r="R5" s="46" t="s">
        <v>633</v>
      </c>
      <c r="S5" s="43" t="s">
        <v>634</v>
      </c>
      <c r="T5" s="42" t="s">
        <v>635</v>
      </c>
      <c r="U5" s="42" t="s">
        <v>22</v>
      </c>
      <c r="V5" s="44" t="s">
        <v>50</v>
      </c>
      <c r="W5" s="44" t="s">
        <v>51</v>
      </c>
      <c r="X5" s="44" t="s">
        <v>52</v>
      </c>
      <c r="Y5" s="44" t="s">
        <v>53</v>
      </c>
      <c r="Z5" s="47" t="s">
        <v>636</v>
      </c>
      <c r="AA5" s="48" t="s">
        <v>637</v>
      </c>
      <c r="AB5" s="49" t="s">
        <v>638</v>
      </c>
      <c r="AC5" s="43" t="s">
        <v>639</v>
      </c>
      <c r="AD5" s="42" t="s">
        <v>635</v>
      </c>
      <c r="AE5" s="43" t="s">
        <v>22</v>
      </c>
      <c r="AF5" s="44" t="s">
        <v>50</v>
      </c>
      <c r="AG5" s="44" t="s">
        <v>51</v>
      </c>
      <c r="AH5" s="44" t="s">
        <v>52</v>
      </c>
      <c r="AI5" s="44" t="s">
        <v>53</v>
      </c>
      <c r="AJ5" s="47" t="s">
        <v>636</v>
      </c>
      <c r="AK5" s="48" t="s">
        <v>637</v>
      </c>
    </row>
    <row r="6" spans="2:38" ht="15.75" thickBot="1" x14ac:dyDescent="0.3">
      <c r="C6" s="50"/>
      <c r="D6" s="51"/>
      <c r="E6" s="52"/>
      <c r="F6" s="53" t="s">
        <v>640</v>
      </c>
      <c r="G6" s="54" t="s">
        <v>640</v>
      </c>
      <c r="H6" s="53" t="s">
        <v>641</v>
      </c>
      <c r="I6" s="53" t="s">
        <v>642</v>
      </c>
      <c r="J6" s="53" t="s">
        <v>643</v>
      </c>
      <c r="K6" s="53" t="s">
        <v>644</v>
      </c>
      <c r="L6" s="53" t="s">
        <v>640</v>
      </c>
      <c r="M6" s="53" t="s">
        <v>645</v>
      </c>
      <c r="N6" s="53" t="s">
        <v>646</v>
      </c>
      <c r="O6" s="53" t="s">
        <v>31</v>
      </c>
      <c r="P6" s="55" t="s">
        <v>32</v>
      </c>
      <c r="Q6" s="56" t="s">
        <v>647</v>
      </c>
      <c r="R6" s="56" t="s">
        <v>648</v>
      </c>
      <c r="S6" s="53" t="s">
        <v>649</v>
      </c>
      <c r="T6" s="53" t="s">
        <v>650</v>
      </c>
      <c r="U6" s="53" t="s">
        <v>651</v>
      </c>
      <c r="V6" s="54" t="s">
        <v>647</v>
      </c>
      <c r="W6" s="54" t="s">
        <v>652</v>
      </c>
      <c r="X6" s="54" t="s">
        <v>648</v>
      </c>
      <c r="Y6" s="54" t="s">
        <v>652</v>
      </c>
      <c r="Z6" s="57" t="s">
        <v>653</v>
      </c>
      <c r="AA6" s="58" t="s">
        <v>654</v>
      </c>
      <c r="AB6" s="59"/>
      <c r="AC6" s="53" t="s">
        <v>648</v>
      </c>
      <c r="AD6" s="53" t="s">
        <v>650</v>
      </c>
      <c r="AE6" s="53" t="s">
        <v>651</v>
      </c>
      <c r="AF6" s="54" t="s">
        <v>647</v>
      </c>
      <c r="AG6" s="54" t="s">
        <v>652</v>
      </c>
      <c r="AH6" s="54" t="s">
        <v>648</v>
      </c>
      <c r="AI6" s="54" t="s">
        <v>652</v>
      </c>
      <c r="AJ6" s="57" t="s">
        <v>653</v>
      </c>
      <c r="AK6" s="58" t="s">
        <v>654</v>
      </c>
    </row>
    <row r="7" spans="2:38" s="60" customFormat="1" x14ac:dyDescent="0.25">
      <c r="C7" s="61"/>
      <c r="D7" s="61"/>
      <c r="F7" s="62"/>
      <c r="G7" s="63"/>
      <c r="H7" s="62"/>
      <c r="I7" s="62"/>
      <c r="J7" s="62"/>
      <c r="K7" s="62"/>
      <c r="L7" s="62"/>
      <c r="M7" s="62"/>
      <c r="N7" s="62"/>
      <c r="O7" s="62"/>
      <c r="P7" s="64"/>
      <c r="Q7" s="65"/>
      <c r="R7" s="65"/>
      <c r="S7" s="62"/>
      <c r="T7" s="62"/>
      <c r="U7" s="62"/>
      <c r="V7" s="63"/>
      <c r="W7" s="63"/>
      <c r="X7" s="63"/>
      <c r="Y7" s="63"/>
      <c r="Z7" s="66"/>
      <c r="AA7" s="62"/>
      <c r="AB7" s="62"/>
      <c r="AC7" s="62"/>
      <c r="AD7" s="62"/>
      <c r="AE7" s="62"/>
      <c r="AF7" s="63"/>
      <c r="AG7" s="63"/>
      <c r="AH7" s="63"/>
      <c r="AI7" s="63"/>
      <c r="AJ7" s="66"/>
      <c r="AK7" s="62"/>
    </row>
    <row r="8" spans="2:38" s="60" customFormat="1" x14ac:dyDescent="0.25">
      <c r="C8" s="67" t="s">
        <v>655</v>
      </c>
      <c r="D8" s="68" t="s">
        <v>105</v>
      </c>
      <c r="E8" s="69" t="s">
        <v>656</v>
      </c>
      <c r="F8" s="70">
        <v>22.472999999999999</v>
      </c>
      <c r="G8" s="70">
        <v>0.1</v>
      </c>
      <c r="H8" s="70">
        <v>6</v>
      </c>
      <c r="I8" s="70">
        <v>4.0800000000000003E-2</v>
      </c>
      <c r="J8" s="70">
        <v>5.1999999999999998E-3</v>
      </c>
      <c r="K8" s="70">
        <v>0</v>
      </c>
      <c r="L8" s="70">
        <v>0</v>
      </c>
      <c r="M8" s="70">
        <v>0</v>
      </c>
      <c r="N8" s="70">
        <v>0</v>
      </c>
      <c r="O8" s="70">
        <v>230</v>
      </c>
      <c r="P8" s="71">
        <v>0.59199999999999997</v>
      </c>
      <c r="Q8" s="70">
        <v>1.4</v>
      </c>
      <c r="R8" s="70">
        <v>1.7</v>
      </c>
      <c r="S8" s="70">
        <v>0.33</v>
      </c>
      <c r="T8" s="72">
        <f>Q8*R8</f>
        <v>2.38</v>
      </c>
      <c r="U8" s="73" t="s">
        <v>128</v>
      </c>
      <c r="V8" s="74">
        <v>8</v>
      </c>
      <c r="W8" s="75">
        <f>ABS(V8/Q8)</f>
        <v>5.7142857142857144</v>
      </c>
      <c r="X8" s="74">
        <v>3</v>
      </c>
      <c r="Y8" s="75">
        <f>ABS(X8/R8)</f>
        <v>1.7647058823529411</v>
      </c>
      <c r="Z8" s="76"/>
      <c r="AA8" s="77"/>
      <c r="AB8" s="62"/>
      <c r="AC8" s="62"/>
      <c r="AD8" s="62"/>
      <c r="AE8" s="62"/>
      <c r="AF8" s="63"/>
      <c r="AG8" s="63"/>
      <c r="AH8" s="63"/>
      <c r="AI8" s="63"/>
      <c r="AJ8" s="66"/>
      <c r="AK8" s="62"/>
    </row>
    <row r="9" spans="2:38" s="23" customFormat="1" x14ac:dyDescent="0.25">
      <c r="C9" s="78"/>
      <c r="D9" s="78"/>
      <c r="F9" s="79"/>
      <c r="G9" s="80"/>
      <c r="H9" s="79"/>
      <c r="I9" s="79"/>
      <c r="J9" s="79"/>
      <c r="K9" s="79"/>
      <c r="L9" s="79"/>
      <c r="M9" s="79"/>
      <c r="N9" s="79"/>
      <c r="O9" s="79"/>
      <c r="P9" s="81"/>
      <c r="Q9" s="82"/>
      <c r="R9" s="82"/>
      <c r="S9" s="79"/>
      <c r="T9" s="79"/>
      <c r="U9" s="79"/>
      <c r="V9" s="80"/>
      <c r="W9" s="80"/>
      <c r="X9" s="80"/>
      <c r="Y9" s="80"/>
      <c r="Z9" s="83"/>
      <c r="AA9" s="79"/>
      <c r="AB9" s="79"/>
      <c r="AC9" s="79"/>
    </row>
    <row r="10" spans="2:38" x14ac:dyDescent="0.25">
      <c r="C10" s="84" t="s">
        <v>657</v>
      </c>
      <c r="D10" s="85" t="s">
        <v>179</v>
      </c>
      <c r="E10" s="86" t="s">
        <v>658</v>
      </c>
      <c r="F10" s="86">
        <v>23.149000000000001</v>
      </c>
      <c r="G10" s="86">
        <v>0.214</v>
      </c>
      <c r="H10" s="86">
        <v>41.997</v>
      </c>
      <c r="I10" s="86">
        <v>-0.40239999999999998</v>
      </c>
      <c r="J10" s="86">
        <v>-7.9399999999999998E-2</v>
      </c>
      <c r="K10" s="86">
        <v>32.487000000000002</v>
      </c>
      <c r="L10" s="86">
        <v>0.378</v>
      </c>
      <c r="M10" s="86">
        <v>1.506</v>
      </c>
      <c r="N10" s="86">
        <v>0</v>
      </c>
      <c r="O10" s="86">
        <v>23</v>
      </c>
      <c r="P10" s="86">
        <v>-5.9969999999999999</v>
      </c>
      <c r="Q10" s="86">
        <v>-6.2</v>
      </c>
      <c r="R10" s="86">
        <v>-115.3</v>
      </c>
      <c r="S10" s="86">
        <v>-4.99</v>
      </c>
      <c r="T10" s="87">
        <f>Q10*R10</f>
        <v>714.86</v>
      </c>
      <c r="U10" s="88" t="s">
        <v>309</v>
      </c>
      <c r="V10" s="89">
        <v>20</v>
      </c>
      <c r="W10" s="90">
        <f>ABS(V10/Q10)</f>
        <v>3.225806451612903</v>
      </c>
      <c r="X10" s="89">
        <v>165</v>
      </c>
      <c r="Y10" s="90">
        <f>ABS(X10/R10)</f>
        <v>1.4310494362532524</v>
      </c>
      <c r="Z10" s="91">
        <v>3698</v>
      </c>
      <c r="AA10" s="92" t="s">
        <v>659</v>
      </c>
      <c r="AB10" s="88"/>
      <c r="AC10" s="93">
        <f>(52/42)*R10</f>
        <v>-142.75238095238095</v>
      </c>
      <c r="AD10" s="94">
        <f>Q10*AC10</f>
        <v>885.06476190476189</v>
      </c>
      <c r="AE10" s="95" t="s">
        <v>660</v>
      </c>
      <c r="AF10" s="96">
        <v>20</v>
      </c>
      <c r="AG10" s="97">
        <f>ABS(AF10/Q10)</f>
        <v>3.225806451612903</v>
      </c>
      <c r="AH10" s="95">
        <v>165</v>
      </c>
      <c r="AI10" s="97">
        <f>ABS(AH10/AC10)</f>
        <v>1.1558476215891655</v>
      </c>
      <c r="AJ10" s="98">
        <v>3698</v>
      </c>
      <c r="AK10" s="99" t="s">
        <v>659</v>
      </c>
      <c r="AL10" t="s">
        <v>661</v>
      </c>
    </row>
    <row r="11" spans="2:38" x14ac:dyDescent="0.25">
      <c r="C11" s="100" t="s">
        <v>662</v>
      </c>
      <c r="D11" s="101" t="s">
        <v>185</v>
      </c>
      <c r="E11" s="102" t="s">
        <v>186</v>
      </c>
      <c r="F11" s="102">
        <v>24.47</v>
      </c>
      <c r="G11" s="102">
        <v>0.16</v>
      </c>
      <c r="H11" s="102">
        <v>41.997</v>
      </c>
      <c r="I11" s="102">
        <v>0.2195</v>
      </c>
      <c r="J11" s="102">
        <v>4.3999999999999997E-2</v>
      </c>
      <c r="K11" s="102">
        <v>-17.991</v>
      </c>
      <c r="L11" s="102">
        <v>-0.50900000000000001</v>
      </c>
      <c r="M11" s="102">
        <v>-0.627</v>
      </c>
      <c r="N11" s="102">
        <v>0</v>
      </c>
      <c r="O11" s="102">
        <v>9.1</v>
      </c>
      <c r="P11" s="102">
        <v>3.27</v>
      </c>
      <c r="Q11" s="102">
        <v>2.9</v>
      </c>
      <c r="R11" s="102">
        <v>62.9</v>
      </c>
      <c r="S11" s="102">
        <v>2.72</v>
      </c>
      <c r="T11" s="103">
        <f t="shared" ref="T11:T27" si="0">Q11*R11</f>
        <v>182.41</v>
      </c>
      <c r="U11" s="104" t="s">
        <v>153</v>
      </c>
      <c r="V11" s="105">
        <v>8</v>
      </c>
      <c r="W11" s="106">
        <f t="shared" ref="W11:W17" si="1">ABS(V11/Q11)</f>
        <v>2.7586206896551726</v>
      </c>
      <c r="X11" s="105">
        <v>90</v>
      </c>
      <c r="Y11" s="106">
        <f t="shared" ref="Y11:Y17" si="2">ABS(X11/R11)</f>
        <v>1.4308426073131957</v>
      </c>
      <c r="Z11" s="107">
        <v>1499</v>
      </c>
      <c r="AA11" s="108" t="s">
        <v>663</v>
      </c>
      <c r="AB11" s="104"/>
      <c r="AC11" s="109">
        <f t="shared" ref="AC11:AC17" si="3">(52/42)*R11</f>
        <v>77.876190476190473</v>
      </c>
      <c r="AD11" s="110">
        <f t="shared" ref="AD11:AD17" si="4">Q11*AC11</f>
        <v>225.84095238095236</v>
      </c>
      <c r="AE11" s="111" t="s">
        <v>153</v>
      </c>
      <c r="AF11" s="112">
        <v>8</v>
      </c>
      <c r="AG11" s="113">
        <f t="shared" ref="AG11:AG17" si="5">ABS(AF11/Q11)</f>
        <v>2.7586206896551726</v>
      </c>
      <c r="AH11" s="111">
        <v>90</v>
      </c>
      <c r="AI11" s="113">
        <f t="shared" ref="AI11:AI17" si="6">ABS(AH11/AC11)</f>
        <v>1.1556805674452735</v>
      </c>
      <c r="AJ11" s="114">
        <v>1562</v>
      </c>
      <c r="AK11" s="115" t="s">
        <v>664</v>
      </c>
    </row>
    <row r="12" spans="2:38" x14ac:dyDescent="0.25">
      <c r="C12" s="100" t="s">
        <v>665</v>
      </c>
      <c r="D12" s="101" t="s">
        <v>188</v>
      </c>
      <c r="E12" s="102" t="s">
        <v>186</v>
      </c>
      <c r="F12" s="102">
        <v>25.353999999999999</v>
      </c>
      <c r="G12" s="102">
        <v>0.16</v>
      </c>
      <c r="H12" s="102">
        <v>41.997</v>
      </c>
      <c r="I12" s="102">
        <v>-0.33700000000000002</v>
      </c>
      <c r="J12" s="102">
        <v>-6.7599999999999993E-2</v>
      </c>
      <c r="K12" s="102">
        <v>27.617000000000001</v>
      </c>
      <c r="L12" s="102">
        <v>0.33200000000000002</v>
      </c>
      <c r="M12" s="102">
        <v>0.96</v>
      </c>
      <c r="N12" s="102">
        <v>0</v>
      </c>
      <c r="O12" s="102">
        <v>9.1</v>
      </c>
      <c r="P12" s="102">
        <v>-5.0220000000000002</v>
      </c>
      <c r="Q12" s="102">
        <v>-4.4000000000000004</v>
      </c>
      <c r="R12" s="116">
        <v>-96.6</v>
      </c>
      <c r="S12" s="102">
        <v>-4.18</v>
      </c>
      <c r="T12" s="103">
        <f t="shared" si="0"/>
        <v>425.04</v>
      </c>
      <c r="U12" s="117" t="s">
        <v>189</v>
      </c>
      <c r="V12" s="118">
        <v>12.5</v>
      </c>
      <c r="W12" s="119">
        <f>ABS(V12/(Q15+Q12))</f>
        <v>1.4204545454545454</v>
      </c>
      <c r="X12" s="118">
        <v>120</v>
      </c>
      <c r="Y12" s="119">
        <f>ABS(X12/R12)</f>
        <v>1.2422360248447206</v>
      </c>
      <c r="Z12" s="107">
        <v>1790</v>
      </c>
      <c r="AA12" s="108" t="s">
        <v>663</v>
      </c>
      <c r="AB12" s="104"/>
      <c r="AC12" s="109">
        <f t="shared" si="3"/>
        <v>-119.6</v>
      </c>
      <c r="AD12" s="110">
        <f t="shared" si="4"/>
        <v>526.24</v>
      </c>
      <c r="AE12" s="111" t="s">
        <v>666</v>
      </c>
      <c r="AF12" s="112">
        <v>12.5</v>
      </c>
      <c r="AG12" s="113">
        <f t="shared" si="5"/>
        <v>2.8409090909090908</v>
      </c>
      <c r="AH12" s="111">
        <v>120</v>
      </c>
      <c r="AI12" s="113">
        <f t="shared" si="6"/>
        <v>1.0033444816053512</v>
      </c>
      <c r="AJ12" s="114">
        <v>1790</v>
      </c>
      <c r="AK12" s="115" t="s">
        <v>663</v>
      </c>
    </row>
    <row r="13" spans="2:38" x14ac:dyDescent="0.25">
      <c r="C13" s="100" t="s">
        <v>667</v>
      </c>
      <c r="D13" s="101" t="s">
        <v>193</v>
      </c>
      <c r="E13" s="102" t="s">
        <v>186</v>
      </c>
      <c r="F13" s="102">
        <v>26.565999999999999</v>
      </c>
      <c r="G13" s="102">
        <v>0.16</v>
      </c>
      <c r="H13" s="102">
        <v>41.997</v>
      </c>
      <c r="I13" s="102">
        <v>0.24049999999999999</v>
      </c>
      <c r="J13" s="102">
        <v>4.82E-2</v>
      </c>
      <c r="K13" s="102">
        <v>-19.71</v>
      </c>
      <c r="L13" s="102">
        <v>-0.46500000000000002</v>
      </c>
      <c r="M13" s="102">
        <v>-0.68600000000000005</v>
      </c>
      <c r="N13" s="102">
        <v>0</v>
      </c>
      <c r="O13" s="102">
        <v>9.1</v>
      </c>
      <c r="P13" s="102">
        <v>3.5840000000000001</v>
      </c>
      <c r="Q13" s="102">
        <v>3.2</v>
      </c>
      <c r="R13" s="116">
        <v>68.900000000000006</v>
      </c>
      <c r="S13" s="102">
        <v>2.98</v>
      </c>
      <c r="T13" s="103">
        <f t="shared" si="0"/>
        <v>220.48000000000002</v>
      </c>
      <c r="U13" s="117" t="s">
        <v>153</v>
      </c>
      <c r="V13" s="118">
        <v>8</v>
      </c>
      <c r="W13" s="119">
        <f>ABS(V13/(Q14+Q13))</f>
        <v>1.25</v>
      </c>
      <c r="X13" s="118">
        <v>90</v>
      </c>
      <c r="Y13" s="119">
        <f>ABS(X13/R13)</f>
        <v>1.3062409288824381</v>
      </c>
      <c r="Z13" s="107">
        <v>1499</v>
      </c>
      <c r="AA13" s="108" t="s">
        <v>663</v>
      </c>
      <c r="AB13" s="104" t="s">
        <v>668</v>
      </c>
      <c r="AC13" s="109">
        <f t="shared" si="3"/>
        <v>85.304761904761918</v>
      </c>
      <c r="AD13" s="110">
        <f t="shared" si="4"/>
        <v>272.97523809523813</v>
      </c>
      <c r="AE13" s="111" t="s">
        <v>153</v>
      </c>
      <c r="AF13" s="112">
        <v>8</v>
      </c>
      <c r="AG13" s="113">
        <f t="shared" si="5"/>
        <v>2.5</v>
      </c>
      <c r="AH13" s="111">
        <v>90</v>
      </c>
      <c r="AI13" s="113">
        <f t="shared" si="6"/>
        <v>1.0550407502512</v>
      </c>
      <c r="AJ13" s="114">
        <v>1562</v>
      </c>
      <c r="AK13" s="115" t="s">
        <v>664</v>
      </c>
    </row>
    <row r="14" spans="2:38" x14ac:dyDescent="0.25">
      <c r="C14" s="100" t="s">
        <v>669</v>
      </c>
      <c r="D14" s="101" t="s">
        <v>195</v>
      </c>
      <c r="E14" s="102" t="s">
        <v>186</v>
      </c>
      <c r="F14" s="102">
        <v>27.341000000000001</v>
      </c>
      <c r="G14" s="102">
        <v>0.16</v>
      </c>
      <c r="H14" s="102">
        <v>41.997</v>
      </c>
      <c r="I14" s="102">
        <v>0.24049999999999999</v>
      </c>
      <c r="J14" s="102">
        <v>4.82E-2</v>
      </c>
      <c r="K14" s="102">
        <v>-19.71</v>
      </c>
      <c r="L14" s="102">
        <v>-0.46500000000000002</v>
      </c>
      <c r="M14" s="102">
        <v>-0.68600000000000005</v>
      </c>
      <c r="N14" s="102">
        <v>0</v>
      </c>
      <c r="O14" s="102">
        <v>9.1</v>
      </c>
      <c r="P14" s="102">
        <v>3.5840000000000001</v>
      </c>
      <c r="Q14" s="102">
        <v>3.2</v>
      </c>
      <c r="R14" s="116">
        <v>68.900000000000006</v>
      </c>
      <c r="S14" s="102">
        <v>2.98</v>
      </c>
      <c r="T14" s="103">
        <f t="shared" si="0"/>
        <v>220.48000000000002</v>
      </c>
      <c r="U14" s="120" t="s">
        <v>670</v>
      </c>
      <c r="V14" s="121"/>
      <c r="W14" s="122"/>
      <c r="X14" s="121"/>
      <c r="Y14" s="122"/>
      <c r="Z14" s="107">
        <v>0</v>
      </c>
      <c r="AA14" s="123" t="s">
        <v>671</v>
      </c>
      <c r="AB14" s="104" t="s">
        <v>668</v>
      </c>
      <c r="AC14" s="109">
        <f t="shared" si="3"/>
        <v>85.304761904761918</v>
      </c>
      <c r="AD14" s="110">
        <f t="shared" si="4"/>
        <v>272.97523809523813</v>
      </c>
      <c r="AE14" s="111" t="s">
        <v>153</v>
      </c>
      <c r="AF14" s="112">
        <v>8</v>
      </c>
      <c r="AG14" s="113">
        <f t="shared" si="5"/>
        <v>2.5</v>
      </c>
      <c r="AH14" s="111">
        <v>90</v>
      </c>
      <c r="AI14" s="113">
        <f t="shared" si="6"/>
        <v>1.0550407502512</v>
      </c>
      <c r="AJ14" s="114">
        <v>1562</v>
      </c>
      <c r="AK14" s="115" t="s">
        <v>664</v>
      </c>
    </row>
    <row r="15" spans="2:38" x14ac:dyDescent="0.25">
      <c r="C15" s="100" t="s">
        <v>672</v>
      </c>
      <c r="D15" s="101" t="s">
        <v>199</v>
      </c>
      <c r="E15" s="102" t="s">
        <v>186</v>
      </c>
      <c r="F15" s="102">
        <v>28.553999999999998</v>
      </c>
      <c r="G15" s="102">
        <v>0.16</v>
      </c>
      <c r="H15" s="102">
        <v>41.997</v>
      </c>
      <c r="I15" s="102">
        <v>-0.33700000000000002</v>
      </c>
      <c r="J15" s="102">
        <v>-6.7599999999999993E-2</v>
      </c>
      <c r="K15" s="102">
        <v>27.617000000000001</v>
      </c>
      <c r="L15" s="102">
        <v>0.33200000000000002</v>
      </c>
      <c r="M15" s="102">
        <v>0.96</v>
      </c>
      <c r="N15" s="102">
        <v>0</v>
      </c>
      <c r="O15" s="102">
        <v>9.1</v>
      </c>
      <c r="P15" s="102">
        <v>-5.0220000000000002</v>
      </c>
      <c r="Q15" s="102">
        <v>-4.4000000000000004</v>
      </c>
      <c r="R15" s="116">
        <v>-96.6</v>
      </c>
      <c r="S15" s="102">
        <v>-4.18</v>
      </c>
      <c r="T15" s="103">
        <f t="shared" si="0"/>
        <v>425.04</v>
      </c>
      <c r="U15" s="120" t="s">
        <v>670</v>
      </c>
      <c r="V15" s="124"/>
      <c r="W15" s="122"/>
      <c r="X15" s="124"/>
      <c r="Y15" s="122"/>
      <c r="Z15" s="107">
        <v>0</v>
      </c>
      <c r="AA15" s="123" t="s">
        <v>671</v>
      </c>
      <c r="AB15" s="104"/>
      <c r="AC15" s="109">
        <f t="shared" si="3"/>
        <v>-119.6</v>
      </c>
      <c r="AD15" s="110">
        <f t="shared" si="4"/>
        <v>526.24</v>
      </c>
      <c r="AE15" s="111" t="s">
        <v>666</v>
      </c>
      <c r="AF15" s="112">
        <v>12.5</v>
      </c>
      <c r="AG15" s="113">
        <f t="shared" si="5"/>
        <v>2.8409090909090908</v>
      </c>
      <c r="AH15" s="111">
        <v>120</v>
      </c>
      <c r="AI15" s="113">
        <f t="shared" si="6"/>
        <v>1.0033444816053512</v>
      </c>
      <c r="AJ15" s="114">
        <v>1790</v>
      </c>
      <c r="AK15" s="115" t="s">
        <v>663</v>
      </c>
    </row>
    <row r="16" spans="2:38" x14ac:dyDescent="0.25">
      <c r="C16" s="100" t="s">
        <v>673</v>
      </c>
      <c r="D16" s="101" t="s">
        <v>203</v>
      </c>
      <c r="E16" s="102" t="s">
        <v>186</v>
      </c>
      <c r="F16" s="102">
        <v>29.437999999999999</v>
      </c>
      <c r="G16" s="102">
        <v>0.16</v>
      </c>
      <c r="H16" s="102">
        <v>41.997</v>
      </c>
      <c r="I16" s="102">
        <v>0.24679999999999999</v>
      </c>
      <c r="J16" s="102">
        <v>4.9500000000000002E-2</v>
      </c>
      <c r="K16" s="102">
        <v>-20.225000000000001</v>
      </c>
      <c r="L16" s="102">
        <v>-0.45300000000000001</v>
      </c>
      <c r="M16" s="102">
        <v>-0.70499999999999996</v>
      </c>
      <c r="N16" s="102">
        <v>0</v>
      </c>
      <c r="O16" s="102">
        <v>9.1</v>
      </c>
      <c r="P16" s="102">
        <v>3.6779999999999999</v>
      </c>
      <c r="Q16" s="102">
        <v>3.2</v>
      </c>
      <c r="R16" s="102">
        <v>70.7</v>
      </c>
      <c r="S16" s="102">
        <v>3.06</v>
      </c>
      <c r="T16" s="103">
        <f t="shared" si="0"/>
        <v>226.24</v>
      </c>
      <c r="U16" s="104" t="s">
        <v>153</v>
      </c>
      <c r="V16" s="105">
        <v>8</v>
      </c>
      <c r="W16" s="106">
        <f t="shared" si="1"/>
        <v>2.5</v>
      </c>
      <c r="X16" s="105">
        <v>90</v>
      </c>
      <c r="Y16" s="106">
        <f t="shared" si="2"/>
        <v>1.272984441301273</v>
      </c>
      <c r="Z16" s="107">
        <v>1499</v>
      </c>
      <c r="AA16" s="108" t="s">
        <v>663</v>
      </c>
      <c r="AB16" s="104"/>
      <c r="AC16" s="109">
        <f t="shared" si="3"/>
        <v>87.533333333333346</v>
      </c>
      <c r="AD16" s="110">
        <f t="shared" si="4"/>
        <v>280.10666666666674</v>
      </c>
      <c r="AE16" s="111" t="s">
        <v>153</v>
      </c>
      <c r="AF16" s="112">
        <v>8</v>
      </c>
      <c r="AG16" s="113">
        <f t="shared" si="5"/>
        <v>2.5</v>
      </c>
      <c r="AH16" s="111">
        <v>90</v>
      </c>
      <c r="AI16" s="113">
        <f t="shared" si="6"/>
        <v>1.0281797410510281</v>
      </c>
      <c r="AJ16" s="114">
        <v>1562</v>
      </c>
      <c r="AK16" s="115" t="s">
        <v>664</v>
      </c>
    </row>
    <row r="17" spans="3:37" x14ac:dyDescent="0.25">
      <c r="C17" s="125" t="s">
        <v>674</v>
      </c>
      <c r="D17" s="126" t="s">
        <v>205</v>
      </c>
      <c r="E17" s="16" t="s">
        <v>658</v>
      </c>
      <c r="F17" s="16">
        <v>30.745000000000001</v>
      </c>
      <c r="G17" s="16">
        <v>0.214</v>
      </c>
      <c r="H17" s="16">
        <v>41.997</v>
      </c>
      <c r="I17" s="16">
        <v>-0.37180000000000002</v>
      </c>
      <c r="J17" s="16">
        <v>-7.3300000000000004E-2</v>
      </c>
      <c r="K17" s="16">
        <v>30.023</v>
      </c>
      <c r="L17" s="16">
        <v>0.40899999999999997</v>
      </c>
      <c r="M17" s="16">
        <v>1.393</v>
      </c>
      <c r="N17" s="16">
        <v>0</v>
      </c>
      <c r="O17" s="16">
        <v>23</v>
      </c>
      <c r="P17" s="16">
        <v>-5.5410000000000004</v>
      </c>
      <c r="Q17" s="16">
        <v>-5.7</v>
      </c>
      <c r="R17" s="16">
        <v>-106.6</v>
      </c>
      <c r="S17" s="16">
        <v>-4.6100000000000003</v>
      </c>
      <c r="T17" s="127">
        <f t="shared" si="0"/>
        <v>607.62</v>
      </c>
      <c r="U17" s="128" t="s">
        <v>189</v>
      </c>
      <c r="V17" s="129">
        <v>12.5</v>
      </c>
      <c r="W17" s="130">
        <f t="shared" si="1"/>
        <v>2.1929824561403506</v>
      </c>
      <c r="X17" s="129">
        <v>120</v>
      </c>
      <c r="Y17" s="130">
        <f t="shared" si="2"/>
        <v>1.125703564727955</v>
      </c>
      <c r="Z17" s="131">
        <v>1790</v>
      </c>
      <c r="AA17" s="132" t="s">
        <v>659</v>
      </c>
      <c r="AB17" s="128"/>
      <c r="AC17" s="133">
        <f t="shared" si="3"/>
        <v>-131.98095238095237</v>
      </c>
      <c r="AD17" s="134">
        <f t="shared" si="4"/>
        <v>752.29142857142858</v>
      </c>
      <c r="AE17" s="135" t="s">
        <v>660</v>
      </c>
      <c r="AF17" s="136">
        <v>20</v>
      </c>
      <c r="AG17" s="137">
        <f t="shared" si="5"/>
        <v>3.5087719298245612</v>
      </c>
      <c r="AH17" s="135">
        <v>165</v>
      </c>
      <c r="AI17" s="137">
        <f t="shared" si="6"/>
        <v>1.2501804012122961</v>
      </c>
      <c r="AJ17" s="138">
        <v>3698</v>
      </c>
      <c r="AK17" s="139" t="s">
        <v>659</v>
      </c>
    </row>
    <row r="18" spans="3:37" x14ac:dyDescent="0.25">
      <c r="T18" s="140">
        <f>SUM(T10:T17)</f>
        <v>3022.17</v>
      </c>
      <c r="U18" s="3" t="s">
        <v>675</v>
      </c>
      <c r="Z18" s="141">
        <f>SUM(Z10:Z17)</f>
        <v>11775</v>
      </c>
      <c r="AB18" s="142"/>
      <c r="AJ18" s="141">
        <f>SUM(AJ10:AJ17)</f>
        <v>17224</v>
      </c>
    </row>
    <row r="19" spans="3:37" x14ac:dyDescent="0.25">
      <c r="AB19" s="142"/>
    </row>
    <row r="20" spans="3:37" x14ac:dyDescent="0.25">
      <c r="C20" s="143" t="s">
        <v>676</v>
      </c>
      <c r="D20" s="144" t="s">
        <v>207</v>
      </c>
      <c r="E20" s="144" t="s">
        <v>208</v>
      </c>
      <c r="F20" s="145">
        <v>23.925000000000001</v>
      </c>
      <c r="G20" s="145">
        <v>0.15</v>
      </c>
      <c r="H20" s="145">
        <v>41.997</v>
      </c>
      <c r="I20" s="145">
        <v>0</v>
      </c>
      <c r="J20" s="145">
        <v>0</v>
      </c>
      <c r="K20" s="145">
        <v>0</v>
      </c>
      <c r="L20" s="145">
        <v>0</v>
      </c>
      <c r="M20" s="145">
        <v>0</v>
      </c>
      <c r="N20" s="145">
        <v>-0.434</v>
      </c>
      <c r="O20" s="145">
        <v>34</v>
      </c>
      <c r="P20" s="145">
        <v>-8.7999999999999995E-2</v>
      </c>
      <c r="Q20" s="145">
        <v>-0.4</v>
      </c>
      <c r="R20" s="145">
        <v>-1.1000000000000001</v>
      </c>
      <c r="S20" s="145">
        <v>-0.22</v>
      </c>
      <c r="T20" s="146">
        <f t="shared" si="0"/>
        <v>0.44000000000000006</v>
      </c>
      <c r="U20" s="147" t="s">
        <v>128</v>
      </c>
      <c r="V20" s="146">
        <v>8</v>
      </c>
      <c r="W20" s="148">
        <f>ABS(V20/Q20)</f>
        <v>20</v>
      </c>
      <c r="X20" s="146">
        <v>3</v>
      </c>
      <c r="Y20" s="148">
        <f>ABS(X20/R20)</f>
        <v>2.7272727272727271</v>
      </c>
      <c r="Z20" s="149">
        <v>0</v>
      </c>
      <c r="AA20" s="150"/>
      <c r="AB20" s="104"/>
      <c r="AC20" s="25"/>
    </row>
    <row r="21" spans="3:37" x14ac:dyDescent="0.25">
      <c r="C21" s="151" t="s">
        <v>677</v>
      </c>
      <c r="D21" s="152" t="s">
        <v>211</v>
      </c>
      <c r="E21" s="152" t="s">
        <v>208</v>
      </c>
      <c r="F21" s="153">
        <v>24.895</v>
      </c>
      <c r="G21" s="153">
        <v>0.15</v>
      </c>
      <c r="H21" s="153">
        <v>41.997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1.2430000000000001</v>
      </c>
      <c r="O21" s="153">
        <v>34</v>
      </c>
      <c r="P21" s="153">
        <v>0.252</v>
      </c>
      <c r="Q21" s="153">
        <v>1.2</v>
      </c>
      <c r="R21" s="153">
        <v>3.1</v>
      </c>
      <c r="S21" s="153">
        <v>0.64</v>
      </c>
      <c r="T21" s="154">
        <f t="shared" si="0"/>
        <v>3.7199999999999998</v>
      </c>
      <c r="U21" s="155" t="s">
        <v>212</v>
      </c>
      <c r="V21" s="154">
        <v>20</v>
      </c>
      <c r="W21" s="156">
        <f t="shared" ref="W21:W27" si="7">ABS(V21/Q21)</f>
        <v>16.666666666666668</v>
      </c>
      <c r="X21" s="154">
        <v>10</v>
      </c>
      <c r="Y21" s="156">
        <f t="shared" ref="Y21:Y27" si="8">ABS(X21/R21)</f>
        <v>3.225806451612903</v>
      </c>
      <c r="Z21" s="157">
        <v>1666</v>
      </c>
      <c r="AA21" s="158"/>
      <c r="AB21" s="104"/>
      <c r="AC21" s="25"/>
    </row>
    <row r="22" spans="3:37" x14ac:dyDescent="0.25">
      <c r="C22" s="151" t="s">
        <v>678</v>
      </c>
      <c r="D22" s="152" t="s">
        <v>216</v>
      </c>
      <c r="E22" s="152" t="s">
        <v>208</v>
      </c>
      <c r="F22" s="153">
        <v>25.579000000000001</v>
      </c>
      <c r="G22" s="153">
        <v>0.15</v>
      </c>
      <c r="H22" s="153">
        <v>41.997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-1.766</v>
      </c>
      <c r="O22" s="153">
        <v>34</v>
      </c>
      <c r="P22" s="153">
        <v>-0.35799999999999998</v>
      </c>
      <c r="Q22" s="153">
        <v>-1.7</v>
      </c>
      <c r="R22" s="153">
        <v>-4.4000000000000004</v>
      </c>
      <c r="S22" s="153">
        <v>-0.91</v>
      </c>
      <c r="T22" s="154">
        <f t="shared" si="0"/>
        <v>7.48</v>
      </c>
      <c r="U22" s="155" t="s">
        <v>212</v>
      </c>
      <c r="V22" s="154">
        <v>20</v>
      </c>
      <c r="W22" s="156">
        <f t="shared" si="7"/>
        <v>11.764705882352942</v>
      </c>
      <c r="X22" s="154">
        <v>10</v>
      </c>
      <c r="Y22" s="156">
        <f t="shared" si="8"/>
        <v>2.2727272727272725</v>
      </c>
      <c r="Z22" s="157">
        <v>1666</v>
      </c>
      <c r="AA22" s="158"/>
      <c r="AB22" s="104"/>
      <c r="AC22" s="25"/>
    </row>
    <row r="23" spans="3:37" x14ac:dyDescent="0.25">
      <c r="C23" s="151" t="s">
        <v>679</v>
      </c>
      <c r="D23" s="152" t="s">
        <v>218</v>
      </c>
      <c r="E23" s="152" t="s">
        <v>208</v>
      </c>
      <c r="F23" s="153">
        <v>26.291</v>
      </c>
      <c r="G23" s="153">
        <v>0.15</v>
      </c>
      <c r="H23" s="153">
        <v>41.997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2.1890000000000001</v>
      </c>
      <c r="O23" s="153">
        <v>34</v>
      </c>
      <c r="P23" s="153">
        <v>0.44400000000000001</v>
      </c>
      <c r="Q23" s="153">
        <v>2.1</v>
      </c>
      <c r="R23" s="153">
        <v>5.4</v>
      </c>
      <c r="S23" s="153">
        <v>1.1299999999999999</v>
      </c>
      <c r="T23" s="154">
        <f t="shared" si="0"/>
        <v>11.340000000000002</v>
      </c>
      <c r="U23" s="155" t="s">
        <v>212</v>
      </c>
      <c r="V23" s="154">
        <v>20</v>
      </c>
      <c r="W23" s="159">
        <f t="shared" si="7"/>
        <v>9.5238095238095237</v>
      </c>
      <c r="X23" s="154">
        <v>10</v>
      </c>
      <c r="Y23" s="159">
        <f t="shared" si="8"/>
        <v>1.8518518518518516</v>
      </c>
      <c r="Z23" s="157">
        <v>1666</v>
      </c>
      <c r="AA23" s="158"/>
      <c r="AB23" s="104" t="s">
        <v>668</v>
      </c>
      <c r="AC23" s="25"/>
      <c r="AD23" s="35"/>
      <c r="AG23" s="160" t="s">
        <v>680</v>
      </c>
    </row>
    <row r="24" spans="3:37" x14ac:dyDescent="0.25">
      <c r="C24" s="151" t="s">
        <v>681</v>
      </c>
      <c r="D24" s="152" t="s">
        <v>220</v>
      </c>
      <c r="E24" s="152" t="s">
        <v>208</v>
      </c>
      <c r="F24" s="153">
        <v>27.547000000000001</v>
      </c>
      <c r="G24" s="153">
        <v>0.15</v>
      </c>
      <c r="H24" s="153">
        <v>41.997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1.6950000000000001</v>
      </c>
      <c r="O24" s="153">
        <v>34</v>
      </c>
      <c r="P24" s="153">
        <v>0.34399999999999997</v>
      </c>
      <c r="Q24" s="153">
        <v>1.6</v>
      </c>
      <c r="R24" s="153">
        <v>4.2</v>
      </c>
      <c r="S24" s="153">
        <v>0.87</v>
      </c>
      <c r="T24" s="154">
        <f t="shared" si="0"/>
        <v>6.7200000000000006</v>
      </c>
      <c r="U24" s="155" t="s">
        <v>212</v>
      </c>
      <c r="V24" s="154">
        <v>20</v>
      </c>
      <c r="W24" s="156">
        <f t="shared" si="7"/>
        <v>12.5</v>
      </c>
      <c r="X24" s="154">
        <v>10</v>
      </c>
      <c r="Y24" s="156">
        <f t="shared" si="8"/>
        <v>2.3809523809523809</v>
      </c>
      <c r="Z24" s="157">
        <v>1666</v>
      </c>
      <c r="AA24" s="158"/>
      <c r="AB24" s="104" t="s">
        <v>668</v>
      </c>
      <c r="AC24" s="25"/>
    </row>
    <row r="25" spans="3:37" x14ac:dyDescent="0.25">
      <c r="C25" s="151" t="s">
        <v>682</v>
      </c>
      <c r="D25" s="152" t="s">
        <v>224</v>
      </c>
      <c r="E25" s="152" t="s">
        <v>208</v>
      </c>
      <c r="F25" s="153">
        <v>28.257999999999999</v>
      </c>
      <c r="G25" s="153">
        <v>0.15</v>
      </c>
      <c r="H25" s="153">
        <v>41.997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-1.8320000000000001</v>
      </c>
      <c r="O25" s="153">
        <v>34</v>
      </c>
      <c r="P25" s="153">
        <v>-0.372</v>
      </c>
      <c r="Q25" s="153">
        <v>-1.7</v>
      </c>
      <c r="R25" s="153">
        <v>-4.5</v>
      </c>
      <c r="S25" s="153">
        <v>-0.94</v>
      </c>
      <c r="T25" s="154">
        <f t="shared" si="0"/>
        <v>7.6499999999999995</v>
      </c>
      <c r="U25" s="155" t="s">
        <v>212</v>
      </c>
      <c r="V25" s="154">
        <v>20</v>
      </c>
      <c r="W25" s="156">
        <f t="shared" si="7"/>
        <v>11.764705882352942</v>
      </c>
      <c r="X25" s="154">
        <v>10</v>
      </c>
      <c r="Y25" s="156">
        <f t="shared" si="8"/>
        <v>2.2222222222222223</v>
      </c>
      <c r="Z25" s="157">
        <v>1666</v>
      </c>
      <c r="AA25" s="158"/>
      <c r="AB25" s="104"/>
      <c r="AC25" s="25"/>
    </row>
    <row r="26" spans="3:37" x14ac:dyDescent="0.25">
      <c r="C26" s="151" t="s">
        <v>683</v>
      </c>
      <c r="D26" s="152" t="s">
        <v>228</v>
      </c>
      <c r="E26" s="152" t="s">
        <v>208</v>
      </c>
      <c r="F26" s="153">
        <v>28.942</v>
      </c>
      <c r="G26" s="153">
        <v>0.15</v>
      </c>
      <c r="H26" s="153">
        <v>41.997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2.1920000000000002</v>
      </c>
      <c r="O26" s="153">
        <v>34</v>
      </c>
      <c r="P26" s="153">
        <v>0.44500000000000001</v>
      </c>
      <c r="Q26" s="153">
        <v>2.1</v>
      </c>
      <c r="R26" s="153">
        <v>5.4</v>
      </c>
      <c r="S26" s="153">
        <v>1.1299999999999999</v>
      </c>
      <c r="T26" s="154">
        <f t="shared" si="0"/>
        <v>11.340000000000002</v>
      </c>
      <c r="U26" s="155" t="s">
        <v>212</v>
      </c>
      <c r="V26" s="154">
        <v>20</v>
      </c>
      <c r="W26" s="156">
        <f t="shared" si="7"/>
        <v>9.5238095238095237</v>
      </c>
      <c r="X26" s="154">
        <v>10</v>
      </c>
      <c r="Y26" s="156">
        <f t="shared" si="8"/>
        <v>1.8518518518518516</v>
      </c>
      <c r="Z26" s="157">
        <v>1666</v>
      </c>
      <c r="AA26" s="158"/>
      <c r="AB26" s="104"/>
      <c r="AC26" s="25"/>
    </row>
    <row r="27" spans="3:37" x14ac:dyDescent="0.25">
      <c r="C27" s="161" t="s">
        <v>684</v>
      </c>
      <c r="D27" s="162" t="s">
        <v>230</v>
      </c>
      <c r="E27" s="162" t="s">
        <v>208</v>
      </c>
      <c r="F27" s="163">
        <v>29.863</v>
      </c>
      <c r="G27" s="163">
        <v>0.15</v>
      </c>
      <c r="H27" s="163">
        <v>41.997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-0.79900000000000004</v>
      </c>
      <c r="O27" s="163">
        <v>34</v>
      </c>
      <c r="P27" s="163">
        <v>-0.16200000000000001</v>
      </c>
      <c r="Q27" s="163">
        <v>-0.8</v>
      </c>
      <c r="R27" s="163">
        <v>-2</v>
      </c>
      <c r="S27" s="163">
        <v>-0.41</v>
      </c>
      <c r="T27" s="164">
        <f t="shared" si="0"/>
        <v>1.6</v>
      </c>
      <c r="U27" s="165" t="s">
        <v>212</v>
      </c>
      <c r="V27" s="164">
        <v>20</v>
      </c>
      <c r="W27" s="166">
        <f t="shared" si="7"/>
        <v>25</v>
      </c>
      <c r="X27" s="164">
        <v>10</v>
      </c>
      <c r="Y27" s="166">
        <f t="shared" si="8"/>
        <v>5</v>
      </c>
      <c r="Z27" s="167">
        <v>1666</v>
      </c>
      <c r="AA27" s="168"/>
      <c r="AB27" s="104"/>
      <c r="AC27" s="25"/>
    </row>
    <row r="28" spans="3:37" x14ac:dyDescent="0.25">
      <c r="C28" s="101"/>
      <c r="D28" s="101"/>
      <c r="E28" s="102"/>
      <c r="F28" s="25"/>
      <c r="G28" s="169"/>
      <c r="H28" s="25"/>
      <c r="I28" s="25"/>
      <c r="J28" s="25"/>
      <c r="K28" s="25"/>
      <c r="L28" s="25"/>
      <c r="M28" s="25"/>
      <c r="N28" s="25"/>
      <c r="O28" s="25"/>
      <c r="P28" s="170"/>
      <c r="Q28" s="171"/>
      <c r="R28" s="171"/>
      <c r="S28" s="25"/>
      <c r="T28" s="169">
        <f>SUM(T20:T27)</f>
        <v>50.290000000000006</v>
      </c>
      <c r="U28" s="25" t="s">
        <v>675</v>
      </c>
      <c r="V28" s="169"/>
      <c r="W28" s="169"/>
      <c r="X28" s="169"/>
      <c r="Y28" s="169"/>
      <c r="Z28" s="141">
        <f>SUM(Z20:Z27)</f>
        <v>11662</v>
      </c>
      <c r="AA28" s="25"/>
      <c r="AB28" s="104"/>
      <c r="AC28" s="25"/>
    </row>
    <row r="29" spans="3:37" x14ac:dyDescent="0.25">
      <c r="AB29" s="142"/>
    </row>
    <row r="30" spans="3:37" x14ac:dyDescent="0.25">
      <c r="C30" s="84" t="s">
        <v>685</v>
      </c>
      <c r="D30" s="85" t="s">
        <v>436</v>
      </c>
      <c r="E30" s="86" t="s">
        <v>658</v>
      </c>
      <c r="F30" s="86">
        <v>79.712999999999994</v>
      </c>
      <c r="G30" s="86">
        <v>0.214</v>
      </c>
      <c r="H30" s="86">
        <v>41.997</v>
      </c>
      <c r="I30" s="86">
        <v>-0.37180000000000002</v>
      </c>
      <c r="J30" s="86">
        <v>-7.3300000000000004E-2</v>
      </c>
      <c r="K30" s="86">
        <v>30.023</v>
      </c>
      <c r="L30" s="86">
        <v>0.40899999999999997</v>
      </c>
      <c r="M30" s="86">
        <v>1.393</v>
      </c>
      <c r="N30" s="86">
        <v>0</v>
      </c>
      <c r="O30" s="86">
        <v>23</v>
      </c>
      <c r="P30" s="172">
        <v>-5.5410000000000004</v>
      </c>
      <c r="Q30" s="86">
        <v>-5.7</v>
      </c>
      <c r="R30" s="86">
        <v>-106.6</v>
      </c>
      <c r="S30" s="86">
        <v>-4.6100000000000003</v>
      </c>
      <c r="T30" s="173">
        <f t="shared" ref="T30:T37" si="9">Q30*R30</f>
        <v>607.62</v>
      </c>
      <c r="U30" s="88" t="s">
        <v>189</v>
      </c>
      <c r="V30" s="89">
        <v>12.5</v>
      </c>
      <c r="W30" s="90">
        <f>ABS(V30/Q30)</f>
        <v>2.1929824561403506</v>
      </c>
      <c r="X30" s="89">
        <v>120</v>
      </c>
      <c r="Y30" s="90">
        <f>ABS(X30/R30)</f>
        <v>1.125703564727955</v>
      </c>
      <c r="Z30" s="91">
        <v>1790</v>
      </c>
      <c r="AA30" s="92" t="s">
        <v>663</v>
      </c>
      <c r="AB30" s="104"/>
      <c r="AC30"/>
    </row>
    <row r="31" spans="3:37" x14ac:dyDescent="0.25">
      <c r="C31" s="100" t="s">
        <v>686</v>
      </c>
      <c r="D31" s="101" t="s">
        <v>432</v>
      </c>
      <c r="E31" s="102" t="s">
        <v>186</v>
      </c>
      <c r="F31" s="102">
        <v>81.031999999999996</v>
      </c>
      <c r="G31" s="102">
        <v>0.16</v>
      </c>
      <c r="H31" s="102">
        <v>41.997</v>
      </c>
      <c r="I31" s="102">
        <v>0.21149999999999999</v>
      </c>
      <c r="J31" s="102">
        <v>4.24E-2</v>
      </c>
      <c r="K31" s="102">
        <v>-17.361000000000001</v>
      </c>
      <c r="L31" s="102">
        <v>-0.52800000000000002</v>
      </c>
      <c r="M31" s="102">
        <v>-0.60399999999999998</v>
      </c>
      <c r="N31" s="102">
        <v>0</v>
      </c>
      <c r="O31" s="102">
        <v>9.1</v>
      </c>
      <c r="P31" s="174">
        <v>3.153</v>
      </c>
      <c r="Q31" s="102">
        <v>2.8</v>
      </c>
      <c r="R31" s="102">
        <v>60.6</v>
      </c>
      <c r="S31" s="102">
        <v>2.62</v>
      </c>
      <c r="T31" s="175">
        <f t="shared" si="9"/>
        <v>169.68</v>
      </c>
      <c r="U31" s="104" t="s">
        <v>153</v>
      </c>
      <c r="V31" s="105">
        <v>8</v>
      </c>
      <c r="W31" s="106">
        <f t="shared" ref="W31:W36" si="10">ABS(V31/Q31)</f>
        <v>2.8571428571428572</v>
      </c>
      <c r="X31" s="105">
        <v>90</v>
      </c>
      <c r="Y31" s="106">
        <f t="shared" ref="Y31:Y36" si="11">ABS(X31/R31)</f>
        <v>1.4851485148514851</v>
      </c>
      <c r="Z31" s="107">
        <v>1499</v>
      </c>
      <c r="AA31" s="108" t="s">
        <v>663</v>
      </c>
      <c r="AB31" s="104"/>
      <c r="AC31"/>
    </row>
    <row r="32" spans="3:37" x14ac:dyDescent="0.25">
      <c r="C32" s="100" t="s">
        <v>687</v>
      </c>
      <c r="D32" s="101" t="s">
        <v>430</v>
      </c>
      <c r="E32" s="102" t="s">
        <v>186</v>
      </c>
      <c r="F32" s="102">
        <v>81.917000000000002</v>
      </c>
      <c r="G32" s="102">
        <v>0.16</v>
      </c>
      <c r="H32" s="102">
        <v>41.997</v>
      </c>
      <c r="I32" s="102">
        <v>-0.35020000000000001</v>
      </c>
      <c r="J32" s="102">
        <v>-7.0199999999999999E-2</v>
      </c>
      <c r="K32" s="102">
        <v>28.704999999999998</v>
      </c>
      <c r="L32" s="102">
        <v>0.31900000000000001</v>
      </c>
      <c r="M32" s="102">
        <v>0.997</v>
      </c>
      <c r="N32" s="102">
        <v>0</v>
      </c>
      <c r="O32" s="102">
        <v>9.1</v>
      </c>
      <c r="P32" s="174">
        <v>-5.2190000000000003</v>
      </c>
      <c r="Q32" s="102">
        <v>-4.5999999999999996</v>
      </c>
      <c r="R32" s="116">
        <v>-100.4</v>
      </c>
      <c r="S32" s="102">
        <v>-4.34</v>
      </c>
      <c r="T32" s="175">
        <f t="shared" si="9"/>
        <v>461.84</v>
      </c>
      <c r="U32" s="117" t="s">
        <v>189</v>
      </c>
      <c r="V32" s="118">
        <v>12.5</v>
      </c>
      <c r="W32" s="119">
        <f>ABS(V32/(Q35+Q32))</f>
        <v>1.3586956521739131</v>
      </c>
      <c r="X32" s="118">
        <v>120</v>
      </c>
      <c r="Y32" s="119">
        <f>ABS(X32/R32)</f>
        <v>1.1952191235059759</v>
      </c>
      <c r="Z32" s="107">
        <v>1790</v>
      </c>
      <c r="AA32" s="108" t="s">
        <v>663</v>
      </c>
      <c r="AB32" s="104"/>
      <c r="AC32"/>
    </row>
    <row r="33" spans="3:30" x14ac:dyDescent="0.25">
      <c r="C33" s="100" t="s">
        <v>688</v>
      </c>
      <c r="D33" s="101" t="s">
        <v>427</v>
      </c>
      <c r="E33" s="102" t="s">
        <v>186</v>
      </c>
      <c r="F33" s="102">
        <v>83.131</v>
      </c>
      <c r="G33" s="102">
        <v>0.16</v>
      </c>
      <c r="H33" s="102">
        <v>41.997</v>
      </c>
      <c r="I33" s="102">
        <v>0.25979999999999998</v>
      </c>
      <c r="J33" s="102">
        <v>5.21E-2</v>
      </c>
      <c r="K33" s="102">
        <v>-21.314</v>
      </c>
      <c r="L33" s="102">
        <v>-0.43</v>
      </c>
      <c r="M33" s="102">
        <v>-0.74099999999999999</v>
      </c>
      <c r="N33" s="102">
        <v>0</v>
      </c>
      <c r="O33" s="102">
        <v>9.1</v>
      </c>
      <c r="P33" s="174">
        <v>3.871</v>
      </c>
      <c r="Q33" s="102">
        <v>3.4</v>
      </c>
      <c r="R33" s="116">
        <v>74.400000000000006</v>
      </c>
      <c r="S33" s="102">
        <v>3.22</v>
      </c>
      <c r="T33" s="175">
        <f t="shared" si="9"/>
        <v>252.96</v>
      </c>
      <c r="U33" s="117" t="s">
        <v>153</v>
      </c>
      <c r="V33" s="118">
        <v>8</v>
      </c>
      <c r="W33" s="119">
        <f>ABS(V33/(Q34+Q33))</f>
        <v>1.1764705882352942</v>
      </c>
      <c r="X33" s="118">
        <v>90</v>
      </c>
      <c r="Y33" s="119">
        <f>ABS(X33/R33)</f>
        <v>1.2096774193548385</v>
      </c>
      <c r="Z33" s="107">
        <v>1499</v>
      </c>
      <c r="AA33" s="108" t="s">
        <v>663</v>
      </c>
      <c r="AB33" s="104"/>
      <c r="AC33"/>
    </row>
    <row r="34" spans="3:30" x14ac:dyDescent="0.25">
      <c r="C34" s="100" t="s">
        <v>689</v>
      </c>
      <c r="D34" s="101" t="s">
        <v>424</v>
      </c>
      <c r="E34" s="102" t="s">
        <v>186</v>
      </c>
      <c r="F34" s="102">
        <v>83.956999999999994</v>
      </c>
      <c r="G34" s="102">
        <v>0.16</v>
      </c>
      <c r="H34" s="102">
        <v>41.997</v>
      </c>
      <c r="I34" s="102">
        <v>0.25979999999999998</v>
      </c>
      <c r="J34" s="102">
        <v>5.21E-2</v>
      </c>
      <c r="K34" s="102">
        <v>-21.314</v>
      </c>
      <c r="L34" s="102">
        <v>-0.43</v>
      </c>
      <c r="M34" s="102">
        <v>-0.74099999999999999</v>
      </c>
      <c r="N34" s="102">
        <v>0</v>
      </c>
      <c r="O34" s="102">
        <v>9.1</v>
      </c>
      <c r="P34" s="174">
        <v>3.871</v>
      </c>
      <c r="Q34" s="102">
        <v>3.4</v>
      </c>
      <c r="R34" s="116">
        <v>74.400000000000006</v>
      </c>
      <c r="S34" s="102">
        <v>3.22</v>
      </c>
      <c r="T34" s="103">
        <f t="shared" si="9"/>
        <v>252.96</v>
      </c>
      <c r="U34" s="120" t="s">
        <v>670</v>
      </c>
      <c r="V34" s="121"/>
      <c r="W34" s="122"/>
      <c r="X34" s="121"/>
      <c r="Y34" s="122"/>
      <c r="Z34" s="107">
        <v>0</v>
      </c>
      <c r="AA34" s="123" t="s">
        <v>671</v>
      </c>
      <c r="AB34" s="104"/>
      <c r="AC34"/>
    </row>
    <row r="35" spans="3:30" x14ac:dyDescent="0.25">
      <c r="C35" s="100" t="s">
        <v>690</v>
      </c>
      <c r="D35" s="101" t="s">
        <v>420</v>
      </c>
      <c r="E35" s="102" t="s">
        <v>186</v>
      </c>
      <c r="F35" s="102">
        <v>85.171000000000006</v>
      </c>
      <c r="G35" s="102">
        <v>0.16</v>
      </c>
      <c r="H35" s="102">
        <v>41.997</v>
      </c>
      <c r="I35" s="102">
        <v>-0.35020000000000001</v>
      </c>
      <c r="J35" s="102">
        <v>-7.0199999999999999E-2</v>
      </c>
      <c r="K35" s="102">
        <v>28.704999999999998</v>
      </c>
      <c r="L35" s="102">
        <v>0.31900000000000001</v>
      </c>
      <c r="M35" s="102">
        <v>0.997</v>
      </c>
      <c r="N35" s="102">
        <v>0</v>
      </c>
      <c r="O35" s="102">
        <v>9.1</v>
      </c>
      <c r="P35" s="174">
        <v>-5.2190000000000003</v>
      </c>
      <c r="Q35" s="102">
        <v>-4.5999999999999996</v>
      </c>
      <c r="R35" s="116">
        <v>-100.4</v>
      </c>
      <c r="S35" s="102">
        <v>-4.34</v>
      </c>
      <c r="T35" s="103">
        <f t="shared" si="9"/>
        <v>461.84</v>
      </c>
      <c r="U35" s="120" t="s">
        <v>670</v>
      </c>
      <c r="V35" s="121"/>
      <c r="W35" s="122"/>
      <c r="X35" s="121"/>
      <c r="Y35" s="122"/>
      <c r="Z35" s="107">
        <v>0</v>
      </c>
      <c r="AA35" s="123" t="s">
        <v>671</v>
      </c>
      <c r="AB35" s="104"/>
      <c r="AC35"/>
    </row>
    <row r="36" spans="3:30" x14ac:dyDescent="0.25">
      <c r="C36" s="100" t="s">
        <v>691</v>
      </c>
      <c r="D36" s="101" t="s">
        <v>418</v>
      </c>
      <c r="E36" s="102" t="s">
        <v>186</v>
      </c>
      <c r="F36" s="102">
        <v>86.055000000000007</v>
      </c>
      <c r="G36" s="102">
        <v>0.16</v>
      </c>
      <c r="H36" s="102">
        <v>41.997</v>
      </c>
      <c r="I36" s="102">
        <v>0.2145</v>
      </c>
      <c r="J36" s="102">
        <v>4.2999999999999997E-2</v>
      </c>
      <c r="K36" s="102">
        <v>-17.59</v>
      </c>
      <c r="L36" s="102">
        <v>-0.52100000000000002</v>
      </c>
      <c r="M36" s="102">
        <v>-0.61199999999999999</v>
      </c>
      <c r="N36" s="102">
        <v>0</v>
      </c>
      <c r="O36" s="102">
        <v>9.1</v>
      </c>
      <c r="P36" s="174">
        <v>3.1960000000000002</v>
      </c>
      <c r="Q36" s="102">
        <v>2.8</v>
      </c>
      <c r="R36" s="102">
        <v>61.5</v>
      </c>
      <c r="S36" s="102">
        <v>2.66</v>
      </c>
      <c r="T36" s="175">
        <f t="shared" si="9"/>
        <v>172.2</v>
      </c>
      <c r="U36" s="104" t="s">
        <v>153</v>
      </c>
      <c r="V36" s="105">
        <v>8</v>
      </c>
      <c r="W36" s="106">
        <f t="shared" si="10"/>
        <v>2.8571428571428572</v>
      </c>
      <c r="X36" s="105">
        <v>90</v>
      </c>
      <c r="Y36" s="106">
        <f t="shared" si="11"/>
        <v>1.4634146341463414</v>
      </c>
      <c r="Z36" s="107">
        <v>1499</v>
      </c>
      <c r="AA36" s="108" t="s">
        <v>663</v>
      </c>
      <c r="AB36" s="104"/>
      <c r="AC36"/>
    </row>
    <row r="37" spans="3:30" x14ac:dyDescent="0.25">
      <c r="C37" s="125" t="s">
        <v>692</v>
      </c>
      <c r="D37" s="126" t="s">
        <v>414</v>
      </c>
      <c r="E37" s="16" t="s">
        <v>658</v>
      </c>
      <c r="F37" s="16">
        <v>87.363</v>
      </c>
      <c r="G37" s="16">
        <v>0.214</v>
      </c>
      <c r="H37" s="16">
        <v>41.997</v>
      </c>
      <c r="I37" s="16">
        <v>-0.37180000000000002</v>
      </c>
      <c r="J37" s="16">
        <v>-7.3300000000000004E-2</v>
      </c>
      <c r="K37" s="16">
        <v>30.023</v>
      </c>
      <c r="L37" s="16">
        <v>0.40899999999999997</v>
      </c>
      <c r="M37" s="16">
        <v>1.393</v>
      </c>
      <c r="N37" s="16">
        <v>0</v>
      </c>
      <c r="O37" s="16">
        <v>23</v>
      </c>
      <c r="P37" s="176">
        <v>-5.5410000000000004</v>
      </c>
      <c r="Q37" s="16">
        <v>-5.7</v>
      </c>
      <c r="R37" s="16">
        <v>-106.6</v>
      </c>
      <c r="S37" s="16">
        <v>-4.6100000000000003</v>
      </c>
      <c r="T37" s="177">
        <f t="shared" si="9"/>
        <v>607.62</v>
      </c>
      <c r="U37" s="128" t="s">
        <v>189</v>
      </c>
      <c r="V37" s="129">
        <v>12.5</v>
      </c>
      <c r="W37" s="130">
        <f>ABS(V37/Q37)</f>
        <v>2.1929824561403506</v>
      </c>
      <c r="X37" s="129">
        <v>120</v>
      </c>
      <c r="Y37" s="130">
        <f>ABS(X37/R37)</f>
        <v>1.125703564727955</v>
      </c>
      <c r="Z37" s="131">
        <v>1790</v>
      </c>
      <c r="AA37" s="132" t="s">
        <v>663</v>
      </c>
      <c r="AB37" s="104"/>
      <c r="AC37"/>
    </row>
    <row r="38" spans="3:30" x14ac:dyDescent="0.25">
      <c r="C38" s="101"/>
      <c r="D38" s="101"/>
      <c r="E38" s="102"/>
      <c r="F38" s="102"/>
      <c r="G38" s="169"/>
      <c r="H38" s="102"/>
      <c r="I38" s="102"/>
      <c r="J38" s="102"/>
      <c r="K38" s="102"/>
      <c r="L38" s="102"/>
      <c r="M38" s="102"/>
      <c r="N38" s="102"/>
      <c r="O38" s="102"/>
      <c r="P38" s="174"/>
      <c r="Q38" s="171"/>
      <c r="R38" s="171"/>
      <c r="S38" s="102"/>
      <c r="T38" s="178">
        <f>SUM(T30:T37)</f>
        <v>2986.72</v>
      </c>
      <c r="U38" s="25"/>
      <c r="V38" s="25"/>
      <c r="W38" s="25"/>
      <c r="X38" s="25"/>
      <c r="Y38" s="25"/>
      <c r="Z38" s="141">
        <f>SUM(Z30:Z37)</f>
        <v>9867</v>
      </c>
      <c r="AA38" s="25"/>
      <c r="AB38" s="104"/>
      <c r="AC38"/>
    </row>
    <row r="39" spans="3:30" x14ac:dyDescent="0.25">
      <c r="F39"/>
      <c r="H39"/>
      <c r="I39"/>
      <c r="J39"/>
      <c r="K39"/>
      <c r="L39"/>
      <c r="M39"/>
      <c r="N39"/>
      <c r="O39"/>
      <c r="P39" s="179"/>
      <c r="S39"/>
      <c r="T39"/>
      <c r="V39" s="3"/>
      <c r="W39" s="3"/>
      <c r="X39" s="3"/>
      <c r="Y39" s="3"/>
      <c r="AB39" s="142"/>
      <c r="AC39"/>
    </row>
    <row r="40" spans="3:30" x14ac:dyDescent="0.25">
      <c r="C40" s="143" t="s">
        <v>693</v>
      </c>
      <c r="D40" s="144" t="s">
        <v>463</v>
      </c>
      <c r="E40" s="144" t="s">
        <v>208</v>
      </c>
      <c r="F40" s="145">
        <v>80.537000000000006</v>
      </c>
      <c r="G40" s="145">
        <v>0.15</v>
      </c>
      <c r="H40" s="145">
        <v>41.997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-1.2569999999999999</v>
      </c>
      <c r="O40" s="145">
        <v>34</v>
      </c>
      <c r="P40" s="180">
        <v>-0.255</v>
      </c>
      <c r="Q40" s="145">
        <v>-1.2</v>
      </c>
      <c r="R40" s="145">
        <v>-3.1</v>
      </c>
      <c r="S40" s="145">
        <v>-0.65</v>
      </c>
      <c r="T40" s="146">
        <f t="shared" ref="T40:T47" si="12">Q40*R40</f>
        <v>3.7199999999999998</v>
      </c>
      <c r="U40" s="147" t="s">
        <v>212</v>
      </c>
      <c r="V40" s="146">
        <v>20</v>
      </c>
      <c r="W40" s="181">
        <f t="shared" ref="W40:W47" si="13">ABS(V40/Q40)</f>
        <v>16.666666666666668</v>
      </c>
      <c r="X40" s="146">
        <v>10</v>
      </c>
      <c r="Y40" s="181">
        <f t="shared" ref="Y40:Y47" si="14">ABS(X40/R40)</f>
        <v>3.225806451612903</v>
      </c>
      <c r="Z40" s="149">
        <v>1666</v>
      </c>
      <c r="AA40" s="150"/>
      <c r="AB40" s="104"/>
      <c r="AC40"/>
    </row>
    <row r="41" spans="3:30" x14ac:dyDescent="0.25">
      <c r="C41" s="151" t="s">
        <v>694</v>
      </c>
      <c r="D41" s="152" t="s">
        <v>461</v>
      </c>
      <c r="E41" s="152" t="s">
        <v>208</v>
      </c>
      <c r="F41" s="153">
        <v>81.457999999999998</v>
      </c>
      <c r="G41" s="153">
        <v>0.15</v>
      </c>
      <c r="H41" s="153">
        <v>41.997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1.2310000000000001</v>
      </c>
      <c r="O41" s="153">
        <v>34</v>
      </c>
      <c r="P41" s="182">
        <v>0.25</v>
      </c>
      <c r="Q41" s="153">
        <v>1.2</v>
      </c>
      <c r="R41" s="153">
        <v>3</v>
      </c>
      <c r="S41" s="153">
        <v>0.63</v>
      </c>
      <c r="T41" s="154">
        <f t="shared" si="12"/>
        <v>3.5999999999999996</v>
      </c>
      <c r="U41" s="155" t="s">
        <v>212</v>
      </c>
      <c r="V41" s="154">
        <v>20</v>
      </c>
      <c r="W41" s="159">
        <f t="shared" si="13"/>
        <v>16.666666666666668</v>
      </c>
      <c r="X41" s="154">
        <v>10</v>
      </c>
      <c r="Y41" s="159">
        <f t="shared" si="14"/>
        <v>3.3333333333333335</v>
      </c>
      <c r="Z41" s="157">
        <v>1666</v>
      </c>
      <c r="AA41" s="158"/>
      <c r="AB41" s="104"/>
      <c r="AC41"/>
    </row>
    <row r="42" spans="3:30" x14ac:dyDescent="0.25">
      <c r="C42" s="151" t="s">
        <v>695</v>
      </c>
      <c r="D42" s="152" t="s">
        <v>457</v>
      </c>
      <c r="E42" s="152" t="s">
        <v>283</v>
      </c>
      <c r="F42" s="153">
        <v>82.141999999999996</v>
      </c>
      <c r="G42" s="153">
        <v>0.15</v>
      </c>
      <c r="H42" s="153">
        <v>41.997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-3.9729999999999999</v>
      </c>
      <c r="O42" s="153">
        <v>0.6</v>
      </c>
      <c r="P42" s="182">
        <v>-0.80400000000000005</v>
      </c>
      <c r="Q42" s="153">
        <v>-0.7</v>
      </c>
      <c r="R42" s="153">
        <v>-73.099999999999994</v>
      </c>
      <c r="S42" s="153">
        <v>-3.7</v>
      </c>
      <c r="T42" s="154">
        <f t="shared" si="12"/>
        <v>51.169999999999995</v>
      </c>
      <c r="U42" s="155" t="s">
        <v>153</v>
      </c>
      <c r="V42" s="183">
        <v>8</v>
      </c>
      <c r="W42" s="156">
        <f t="shared" si="13"/>
        <v>11.428571428571429</v>
      </c>
      <c r="X42" s="183">
        <v>90</v>
      </c>
      <c r="Y42" s="156">
        <f t="shared" si="14"/>
        <v>1.2311901504787963</v>
      </c>
      <c r="Z42" s="157">
        <v>1499</v>
      </c>
      <c r="AA42" s="158" t="s">
        <v>663</v>
      </c>
      <c r="AB42" s="104"/>
      <c r="AC42"/>
    </row>
    <row r="43" spans="3:30" x14ac:dyDescent="0.25">
      <c r="C43" s="151" t="s">
        <v>696</v>
      </c>
      <c r="D43" s="152" t="s">
        <v>455</v>
      </c>
      <c r="E43" s="152" t="s">
        <v>283</v>
      </c>
      <c r="F43" s="153">
        <v>82.855999999999995</v>
      </c>
      <c r="G43" s="153">
        <v>0.15</v>
      </c>
      <c r="H43" s="153">
        <v>41.997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-3.9740000000000002</v>
      </c>
      <c r="O43" s="153">
        <v>0.6</v>
      </c>
      <c r="P43" s="182">
        <v>-0.80400000000000005</v>
      </c>
      <c r="Q43" s="153">
        <v>-0.7</v>
      </c>
      <c r="R43" s="153">
        <v>-73.099999999999994</v>
      </c>
      <c r="S43" s="153">
        <v>-3.7</v>
      </c>
      <c r="T43" s="154">
        <f t="shared" si="12"/>
        <v>51.169999999999995</v>
      </c>
      <c r="U43" s="155" t="s">
        <v>153</v>
      </c>
      <c r="V43" s="183">
        <v>8</v>
      </c>
      <c r="W43" s="156">
        <f t="shared" si="13"/>
        <v>11.428571428571429</v>
      </c>
      <c r="X43" s="183">
        <v>90</v>
      </c>
      <c r="Y43" s="156">
        <f t="shared" si="14"/>
        <v>1.2311901504787963</v>
      </c>
      <c r="Z43" s="157">
        <v>1499</v>
      </c>
      <c r="AA43" s="158" t="s">
        <v>663</v>
      </c>
      <c r="AB43" s="104"/>
      <c r="AC43"/>
      <c r="AD43" s="35"/>
    </row>
    <row r="44" spans="3:30" x14ac:dyDescent="0.25">
      <c r="C44" s="151" t="s">
        <v>697</v>
      </c>
      <c r="D44" s="152" t="s">
        <v>452</v>
      </c>
      <c r="E44" s="152" t="s">
        <v>208</v>
      </c>
      <c r="F44" s="153">
        <v>84.162999999999997</v>
      </c>
      <c r="G44" s="153">
        <v>0.15</v>
      </c>
      <c r="H44" s="153">
        <v>41.997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-1.5109999999999999</v>
      </c>
      <c r="O44" s="153">
        <v>34</v>
      </c>
      <c r="P44" s="182">
        <v>-0.30599999999999999</v>
      </c>
      <c r="Q44" s="153">
        <v>-1.4</v>
      </c>
      <c r="R44" s="153">
        <v>-3.7</v>
      </c>
      <c r="S44" s="153">
        <v>-0.78</v>
      </c>
      <c r="T44" s="154">
        <f t="shared" si="12"/>
        <v>5.18</v>
      </c>
      <c r="U44" s="155" t="s">
        <v>212</v>
      </c>
      <c r="V44" s="154">
        <v>20</v>
      </c>
      <c r="W44" s="159">
        <f t="shared" si="13"/>
        <v>14.285714285714286</v>
      </c>
      <c r="X44" s="154">
        <v>10</v>
      </c>
      <c r="Y44" s="159">
        <f t="shared" si="14"/>
        <v>2.7027027027027026</v>
      </c>
      <c r="Z44" s="157">
        <v>1666</v>
      </c>
      <c r="AA44" s="158"/>
      <c r="AB44" s="104"/>
      <c r="AC44"/>
    </row>
    <row r="45" spans="3:30" x14ac:dyDescent="0.25">
      <c r="C45" s="151" t="s">
        <v>698</v>
      </c>
      <c r="D45" s="152" t="s">
        <v>449</v>
      </c>
      <c r="E45" s="152" t="s">
        <v>208</v>
      </c>
      <c r="F45" s="153">
        <v>84.876000000000005</v>
      </c>
      <c r="G45" s="153">
        <v>0.15</v>
      </c>
      <c r="H45" s="153">
        <v>41.997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1.121</v>
      </c>
      <c r="O45" s="153">
        <v>34</v>
      </c>
      <c r="P45" s="182">
        <v>0.22700000000000001</v>
      </c>
      <c r="Q45" s="153">
        <v>1.1000000000000001</v>
      </c>
      <c r="R45" s="153">
        <v>2.8</v>
      </c>
      <c r="S45" s="153">
        <v>0.57999999999999996</v>
      </c>
      <c r="T45" s="154">
        <f t="shared" si="12"/>
        <v>3.08</v>
      </c>
      <c r="U45" s="155" t="s">
        <v>212</v>
      </c>
      <c r="V45" s="154">
        <v>20</v>
      </c>
      <c r="W45" s="159">
        <f t="shared" si="13"/>
        <v>18.18181818181818</v>
      </c>
      <c r="X45" s="154">
        <v>10</v>
      </c>
      <c r="Y45" s="159">
        <f t="shared" si="14"/>
        <v>3.5714285714285716</v>
      </c>
      <c r="Z45" s="157">
        <v>1666</v>
      </c>
      <c r="AA45" s="158"/>
      <c r="AB45" s="104"/>
      <c r="AC45"/>
    </row>
    <row r="46" spans="3:30" x14ac:dyDescent="0.25">
      <c r="C46" s="151" t="s">
        <v>699</v>
      </c>
      <c r="D46" s="152" t="s">
        <v>446</v>
      </c>
      <c r="E46" s="152" t="s">
        <v>208</v>
      </c>
      <c r="F46" s="153">
        <v>85.56</v>
      </c>
      <c r="G46" s="153">
        <v>0.15</v>
      </c>
      <c r="H46" s="153">
        <v>41.997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-2.7959999999999998</v>
      </c>
      <c r="O46" s="153">
        <v>34</v>
      </c>
      <c r="P46" s="182">
        <v>-0.56699999999999995</v>
      </c>
      <c r="Q46" s="153">
        <v>-2.6</v>
      </c>
      <c r="R46" s="153">
        <v>-6.9</v>
      </c>
      <c r="S46" s="153">
        <v>-1.44</v>
      </c>
      <c r="T46" s="154">
        <f t="shared" si="12"/>
        <v>17.940000000000001</v>
      </c>
      <c r="U46" s="184" t="s">
        <v>111</v>
      </c>
      <c r="V46" s="154">
        <v>10</v>
      </c>
      <c r="W46" s="159">
        <f t="shared" si="13"/>
        <v>3.8461538461538458</v>
      </c>
      <c r="X46" s="154">
        <v>20</v>
      </c>
      <c r="Y46" s="159">
        <f t="shared" si="14"/>
        <v>2.8985507246376812</v>
      </c>
      <c r="Z46" s="157">
        <v>1666</v>
      </c>
      <c r="AA46" s="158"/>
      <c r="AB46" s="104"/>
      <c r="AC46"/>
    </row>
    <row r="47" spans="3:30" x14ac:dyDescent="0.25">
      <c r="C47" s="161" t="s">
        <v>700</v>
      </c>
      <c r="D47" s="162" t="s">
        <v>442</v>
      </c>
      <c r="E47" s="162" t="s">
        <v>208</v>
      </c>
      <c r="F47" s="163">
        <v>86.531000000000006</v>
      </c>
      <c r="G47" s="163">
        <v>0.15</v>
      </c>
      <c r="H47" s="163">
        <v>41.997</v>
      </c>
      <c r="I47" s="163">
        <v>0</v>
      </c>
      <c r="J47" s="163">
        <v>0</v>
      </c>
      <c r="K47" s="163">
        <v>0</v>
      </c>
      <c r="L47" s="163">
        <v>0</v>
      </c>
      <c r="M47" s="163">
        <v>0</v>
      </c>
      <c r="N47" s="163">
        <v>-2.0760000000000001</v>
      </c>
      <c r="O47" s="163">
        <v>34</v>
      </c>
      <c r="P47" s="185">
        <v>-0.42099999999999999</v>
      </c>
      <c r="Q47" s="163">
        <v>-2</v>
      </c>
      <c r="R47" s="163">
        <v>-5.0999999999999996</v>
      </c>
      <c r="S47" s="163">
        <v>-1.07</v>
      </c>
      <c r="T47" s="164">
        <f t="shared" si="12"/>
        <v>10.199999999999999</v>
      </c>
      <c r="U47" s="165" t="s">
        <v>212</v>
      </c>
      <c r="V47" s="164">
        <v>20</v>
      </c>
      <c r="W47" s="186">
        <f t="shared" si="13"/>
        <v>10</v>
      </c>
      <c r="X47" s="164">
        <v>10</v>
      </c>
      <c r="Y47" s="186">
        <f t="shared" si="14"/>
        <v>1.9607843137254903</v>
      </c>
      <c r="Z47" s="167">
        <v>1666</v>
      </c>
      <c r="AA47" s="168"/>
      <c r="AB47" s="104"/>
      <c r="AC47"/>
    </row>
    <row r="48" spans="3:30" x14ac:dyDescent="0.25">
      <c r="U48" s="25"/>
      <c r="V48" s="169"/>
      <c r="W48" s="169"/>
      <c r="X48" s="169"/>
      <c r="Y48" s="169"/>
      <c r="Z48" s="141">
        <f>SUM(Z40:Z47)</f>
        <v>12994</v>
      </c>
      <c r="AA48" s="25"/>
      <c r="AB48" s="25"/>
    </row>
    <row r="49" spans="1:29" x14ac:dyDescent="0.25">
      <c r="U49" s="25"/>
      <c r="V49" s="169"/>
      <c r="W49" s="169"/>
      <c r="X49" s="169"/>
      <c r="Y49" s="169"/>
      <c r="Z49" s="141"/>
      <c r="AA49" s="25"/>
      <c r="AB49" s="25"/>
    </row>
    <row r="50" spans="1:29" x14ac:dyDescent="0.25">
      <c r="C50" s="187" t="s">
        <v>701</v>
      </c>
      <c r="D50" s="188" t="s">
        <v>438</v>
      </c>
      <c r="E50" s="70" t="s">
        <v>656</v>
      </c>
      <c r="F50" s="70">
        <v>89.486000000000004</v>
      </c>
      <c r="G50" s="70">
        <v>0.1</v>
      </c>
      <c r="H50" s="70">
        <v>41.997</v>
      </c>
      <c r="I50" s="70">
        <v>-4.0300000000000002E-2</v>
      </c>
      <c r="J50" s="70">
        <v>-5.1000000000000004E-3</v>
      </c>
      <c r="K50" s="70">
        <v>0</v>
      </c>
      <c r="L50" s="70">
        <v>0</v>
      </c>
      <c r="M50" s="70">
        <v>0</v>
      </c>
      <c r="N50" s="70">
        <v>0</v>
      </c>
      <c r="O50" s="70">
        <v>230</v>
      </c>
      <c r="P50" s="71">
        <v>-0.58499999999999996</v>
      </c>
      <c r="Q50" s="70">
        <v>-1.4</v>
      </c>
      <c r="R50" s="70">
        <v>-1.7</v>
      </c>
      <c r="S50" s="70">
        <v>-0.33</v>
      </c>
      <c r="T50" s="74">
        <f t="shared" ref="T50" si="15">Q50*R50</f>
        <v>2.38</v>
      </c>
      <c r="U50" s="73" t="s">
        <v>128</v>
      </c>
      <c r="V50" s="74">
        <v>8</v>
      </c>
      <c r="W50" s="75">
        <f>ABS(V50/Q50)</f>
        <v>5.7142857142857144</v>
      </c>
      <c r="X50" s="74">
        <v>3</v>
      </c>
      <c r="Y50" s="75">
        <f>ABS(X50/R50)</f>
        <v>1.7647058823529411</v>
      </c>
      <c r="Z50" s="189"/>
      <c r="AA50" s="190"/>
      <c r="AB50" s="25"/>
    </row>
    <row r="51" spans="1:29" x14ac:dyDescent="0.25">
      <c r="C51" s="191"/>
      <c r="D51" s="33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2"/>
      <c r="Q51" s="191"/>
      <c r="R51" s="191"/>
      <c r="S51" s="191"/>
      <c r="T51" s="193"/>
      <c r="U51" s="104"/>
      <c r="V51" s="193"/>
      <c r="W51" s="106"/>
      <c r="X51" s="193"/>
      <c r="Y51" s="106"/>
      <c r="Z51" s="194"/>
      <c r="AA51" s="104"/>
      <c r="AB51" s="25"/>
    </row>
    <row r="52" spans="1:29" x14ac:dyDescent="0.25">
      <c r="A52" s="195"/>
      <c r="B52" s="195"/>
      <c r="C52" s="196"/>
      <c r="D52" s="197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8"/>
      <c r="Q52" s="196"/>
      <c r="R52" s="196"/>
      <c r="S52" s="196"/>
      <c r="T52" s="199"/>
      <c r="U52" s="111"/>
      <c r="V52" s="199"/>
      <c r="W52" s="113"/>
      <c r="X52" s="199"/>
      <c r="Y52" s="113"/>
      <c r="Z52" s="200"/>
      <c r="AA52" s="111"/>
      <c r="AB52" s="25"/>
    </row>
    <row r="53" spans="1:29" x14ac:dyDescent="0.25">
      <c r="B53" s="102"/>
      <c r="C53" s="101"/>
      <c r="D53" s="101"/>
      <c r="E53" s="102"/>
      <c r="F53" s="25"/>
      <c r="G53" s="169"/>
      <c r="H53" s="25"/>
      <c r="I53" s="25"/>
      <c r="J53" s="25"/>
      <c r="K53" s="25"/>
      <c r="L53" s="25"/>
      <c r="M53" s="25"/>
      <c r="N53" s="25"/>
      <c r="O53" s="25"/>
      <c r="P53" s="170"/>
      <c r="Q53" s="171"/>
      <c r="R53" s="171"/>
      <c r="S53" s="25"/>
      <c r="T53" s="25"/>
      <c r="U53" s="25"/>
      <c r="V53" s="169"/>
      <c r="W53" s="169"/>
      <c r="X53" s="169"/>
    </row>
    <row r="54" spans="1:29" x14ac:dyDescent="0.25">
      <c r="B54" s="102"/>
      <c r="C54" s="84" t="s">
        <v>702</v>
      </c>
      <c r="D54" s="85" t="s">
        <v>244</v>
      </c>
      <c r="E54" s="86" t="s">
        <v>245</v>
      </c>
      <c r="F54" s="86">
        <v>102.67700000000001</v>
      </c>
      <c r="G54" s="86">
        <v>0.18</v>
      </c>
      <c r="H54" s="86">
        <v>77.998000000000005</v>
      </c>
      <c r="I54" s="86">
        <v>-0.17580000000000001</v>
      </c>
      <c r="J54" s="86">
        <v>-3.3500000000000002E-2</v>
      </c>
      <c r="K54" s="86">
        <v>7.391</v>
      </c>
      <c r="L54" s="86">
        <v>1.3979999999999999</v>
      </c>
      <c r="M54" s="86">
        <v>0.28999999999999998</v>
      </c>
      <c r="N54" s="86">
        <v>0</v>
      </c>
      <c r="O54" s="86">
        <v>0.25</v>
      </c>
      <c r="P54" s="86">
        <v>-2.274</v>
      </c>
      <c r="Q54" s="86">
        <v>-1.9</v>
      </c>
      <c r="R54" s="201">
        <v>-379</v>
      </c>
      <c r="S54" s="86">
        <v>-11.92</v>
      </c>
      <c r="T54" s="202">
        <f t="shared" ref="T54:T63" si="16">Q54*R54</f>
        <v>720.1</v>
      </c>
      <c r="U54" s="203" t="s">
        <v>374</v>
      </c>
      <c r="V54" s="203">
        <v>10</v>
      </c>
      <c r="W54" s="204">
        <f>ABS(V54/(Q54+Q63))</f>
        <v>2.6315789473684212</v>
      </c>
      <c r="X54" s="203">
        <v>500</v>
      </c>
      <c r="Y54" s="204">
        <f>ABS(X54/R54)</f>
        <v>1.3192612137203166</v>
      </c>
      <c r="Z54" s="91">
        <v>4612</v>
      </c>
      <c r="AA54" s="15" t="s">
        <v>659</v>
      </c>
      <c r="AB54" s="25"/>
      <c r="AC54"/>
    </row>
    <row r="55" spans="1:29" x14ac:dyDescent="0.25">
      <c r="B55" s="102"/>
      <c r="C55" s="100" t="s">
        <v>703</v>
      </c>
      <c r="D55" s="101" t="s">
        <v>249</v>
      </c>
      <c r="E55" s="102" t="s">
        <v>656</v>
      </c>
      <c r="F55" s="102">
        <v>103.128</v>
      </c>
      <c r="G55" s="102">
        <v>0.1</v>
      </c>
      <c r="H55" s="102">
        <v>77.998000000000005</v>
      </c>
      <c r="I55" s="102">
        <v>-7.1099999999999997E-2</v>
      </c>
      <c r="J55" s="102">
        <v>-9.1000000000000004E-3</v>
      </c>
      <c r="K55" s="102">
        <v>2.0049999999999999</v>
      </c>
      <c r="L55" s="102">
        <v>2.8650000000000002</v>
      </c>
      <c r="M55" s="102">
        <v>4.3999999999999997E-2</v>
      </c>
      <c r="N55" s="102">
        <v>0</v>
      </c>
      <c r="O55" s="102">
        <v>230</v>
      </c>
      <c r="P55" s="102">
        <v>-1.032</v>
      </c>
      <c r="Q55" s="102">
        <v>-2.4</v>
      </c>
      <c r="R55" s="102">
        <v>-3</v>
      </c>
      <c r="S55" s="102">
        <v>-0.57999999999999996</v>
      </c>
      <c r="T55" s="169">
        <f t="shared" si="16"/>
        <v>7.1999999999999993</v>
      </c>
      <c r="U55" s="25" t="s">
        <v>291</v>
      </c>
      <c r="V55" s="193">
        <v>30</v>
      </c>
      <c r="W55" s="106">
        <f t="shared" ref="W55:W56" si="17">ABS(V55/Q55)</f>
        <v>12.5</v>
      </c>
      <c r="X55" s="169">
        <v>25</v>
      </c>
      <c r="Y55" s="106">
        <f t="shared" ref="Y55:Y56" si="18">ABS(X55/R55)</f>
        <v>8.3333333333333339</v>
      </c>
      <c r="Z55" s="205">
        <v>1499</v>
      </c>
      <c r="AA55" s="108" t="s">
        <v>663</v>
      </c>
      <c r="AB55" s="104"/>
      <c r="AC55"/>
    </row>
    <row r="56" spans="1:29" x14ac:dyDescent="0.25">
      <c r="B56" s="102"/>
      <c r="C56" s="100" t="s">
        <v>704</v>
      </c>
      <c r="D56" s="101" t="s">
        <v>251</v>
      </c>
      <c r="E56" s="102" t="s">
        <v>186</v>
      </c>
      <c r="F56" s="102">
        <v>103.77200000000001</v>
      </c>
      <c r="G56" s="102">
        <v>0.16</v>
      </c>
      <c r="H56" s="102">
        <v>77.998000000000005</v>
      </c>
      <c r="I56" s="102">
        <v>0.4088</v>
      </c>
      <c r="J56" s="102">
        <v>8.1900000000000001E-2</v>
      </c>
      <c r="K56" s="102">
        <v>-18.047999999999998</v>
      </c>
      <c r="L56" s="102">
        <v>-0.50800000000000001</v>
      </c>
      <c r="M56" s="102">
        <v>-0.629</v>
      </c>
      <c r="N56" s="102">
        <v>0</v>
      </c>
      <c r="O56" s="102">
        <v>9.1</v>
      </c>
      <c r="P56" s="102">
        <v>6.0919999999999996</v>
      </c>
      <c r="Q56" s="102">
        <v>5.4</v>
      </c>
      <c r="R56" s="102">
        <v>117.1</v>
      </c>
      <c r="S56" s="102">
        <v>5.07</v>
      </c>
      <c r="T56" s="169">
        <f t="shared" si="16"/>
        <v>632.34</v>
      </c>
      <c r="U56" s="104" t="s">
        <v>323</v>
      </c>
      <c r="V56" s="105">
        <v>8</v>
      </c>
      <c r="W56" s="106">
        <f t="shared" si="17"/>
        <v>1.4814814814814814</v>
      </c>
      <c r="X56" s="105">
        <v>180</v>
      </c>
      <c r="Y56" s="106">
        <f t="shared" si="18"/>
        <v>1.5371477369769428</v>
      </c>
      <c r="Z56" s="107">
        <v>1790</v>
      </c>
      <c r="AA56" s="108" t="s">
        <v>663</v>
      </c>
      <c r="AB56" s="104"/>
      <c r="AC56"/>
    </row>
    <row r="57" spans="1:29" x14ac:dyDescent="0.25">
      <c r="B57" s="102"/>
      <c r="C57" s="100" t="s">
        <v>705</v>
      </c>
      <c r="D57" s="101" t="s">
        <v>255</v>
      </c>
      <c r="E57" s="102" t="s">
        <v>256</v>
      </c>
      <c r="F57" s="102">
        <v>104.8</v>
      </c>
      <c r="G57" s="102">
        <v>0.24</v>
      </c>
      <c r="H57" s="102">
        <v>77.998000000000005</v>
      </c>
      <c r="I57" s="102">
        <v>-0.6351</v>
      </c>
      <c r="J57" s="102">
        <v>-0.17929999999999999</v>
      </c>
      <c r="K57" s="102">
        <v>39.476999999999997</v>
      </c>
      <c r="L57" s="102">
        <v>0.34799999999999998</v>
      </c>
      <c r="M57" s="102">
        <v>2.048</v>
      </c>
      <c r="N57" s="102">
        <v>0</v>
      </c>
      <c r="O57" s="102">
        <v>13.7</v>
      </c>
      <c r="P57" s="102">
        <v>-9.4740000000000002</v>
      </c>
      <c r="Q57" s="102">
        <v>-12</v>
      </c>
      <c r="R57" s="116">
        <v>-182.2</v>
      </c>
      <c r="S57" s="102">
        <v>-7.88</v>
      </c>
      <c r="T57" s="169">
        <f t="shared" si="16"/>
        <v>2186.3999999999996</v>
      </c>
      <c r="U57" s="117" t="s">
        <v>257</v>
      </c>
      <c r="V57" s="118">
        <v>40</v>
      </c>
      <c r="W57" s="119">
        <f>ABS(V57/(Q60+Q57))</f>
        <v>1.6666666666666667</v>
      </c>
      <c r="X57" s="118">
        <v>250</v>
      </c>
      <c r="Y57" s="119">
        <f>ABS(X57/R57)</f>
        <v>1.3721185510428102</v>
      </c>
      <c r="Z57" s="107">
        <v>6618</v>
      </c>
      <c r="AA57" s="108" t="s">
        <v>706</v>
      </c>
      <c r="AB57" s="104"/>
      <c r="AC57"/>
    </row>
    <row r="58" spans="1:29" x14ac:dyDescent="0.25">
      <c r="B58" s="102"/>
      <c r="C58" s="100" t="s">
        <v>707</v>
      </c>
      <c r="D58" s="101" t="s">
        <v>260</v>
      </c>
      <c r="E58" s="102" t="s">
        <v>186</v>
      </c>
      <c r="F58" s="102">
        <v>105.712</v>
      </c>
      <c r="G58" s="102">
        <v>0.16</v>
      </c>
      <c r="H58" s="102">
        <v>77.998000000000005</v>
      </c>
      <c r="I58" s="102">
        <v>0.60199999999999998</v>
      </c>
      <c r="J58" s="102">
        <v>0.1207</v>
      </c>
      <c r="K58" s="102">
        <v>-26.585000000000001</v>
      </c>
      <c r="L58" s="102">
        <v>-0.34499999999999997</v>
      </c>
      <c r="M58" s="102">
        <v>-0.92400000000000004</v>
      </c>
      <c r="N58" s="102">
        <v>0</v>
      </c>
      <c r="O58" s="102">
        <v>9.1</v>
      </c>
      <c r="P58" s="102">
        <v>8.9710000000000001</v>
      </c>
      <c r="Q58" s="102">
        <v>7.9</v>
      </c>
      <c r="R58" s="116">
        <v>172.5</v>
      </c>
      <c r="S58" s="102">
        <v>7.46</v>
      </c>
      <c r="T58" s="169">
        <f t="shared" si="16"/>
        <v>1362.75</v>
      </c>
      <c r="U58" s="117" t="s">
        <v>257</v>
      </c>
      <c r="V58" s="118">
        <v>40</v>
      </c>
      <c r="W58" s="119">
        <f>ABS(V58/(Q59+Q58))</f>
        <v>2.5316455696202529</v>
      </c>
      <c r="X58" s="118">
        <v>250</v>
      </c>
      <c r="Y58" s="119">
        <f>ABS(X58/R58)</f>
        <v>1.4492753623188406</v>
      </c>
      <c r="Z58" s="107">
        <v>6618</v>
      </c>
      <c r="AA58" s="108" t="s">
        <v>706</v>
      </c>
      <c r="AB58" s="104" t="s">
        <v>668</v>
      </c>
      <c r="AC58"/>
    </row>
    <row r="59" spans="1:29" x14ac:dyDescent="0.25">
      <c r="B59" s="102"/>
      <c r="C59" s="100" t="s">
        <v>708</v>
      </c>
      <c r="D59" s="101" t="s">
        <v>262</v>
      </c>
      <c r="E59" s="102" t="s">
        <v>186</v>
      </c>
      <c r="F59" s="102">
        <v>106.383</v>
      </c>
      <c r="G59" s="102">
        <v>0.16</v>
      </c>
      <c r="H59" s="102">
        <v>77.998000000000005</v>
      </c>
      <c r="I59" s="102">
        <v>0.60199999999999998</v>
      </c>
      <c r="J59" s="102">
        <v>0.1207</v>
      </c>
      <c r="K59" s="102">
        <v>-26.585000000000001</v>
      </c>
      <c r="L59" s="102">
        <v>-0.34499999999999997</v>
      </c>
      <c r="M59" s="102">
        <v>-0.92400000000000004</v>
      </c>
      <c r="N59" s="102">
        <v>0</v>
      </c>
      <c r="O59" s="102">
        <v>9.1</v>
      </c>
      <c r="P59" s="102">
        <v>8.9710000000000001</v>
      </c>
      <c r="Q59" s="102">
        <v>7.9</v>
      </c>
      <c r="R59" s="116">
        <v>172.5</v>
      </c>
      <c r="S59" s="102">
        <v>7.46</v>
      </c>
      <c r="T59" s="169">
        <f t="shared" si="16"/>
        <v>1362.75</v>
      </c>
      <c r="U59" s="120" t="s">
        <v>670</v>
      </c>
      <c r="V59" s="124"/>
      <c r="W59" s="122"/>
      <c r="X59" s="124"/>
      <c r="Y59" s="122"/>
      <c r="Z59" s="107">
        <v>0</v>
      </c>
      <c r="AA59" s="123" t="s">
        <v>671</v>
      </c>
      <c r="AB59" s="104" t="s">
        <v>668</v>
      </c>
      <c r="AC59"/>
    </row>
    <row r="60" spans="1:29" x14ac:dyDescent="0.25">
      <c r="B60" s="102"/>
      <c r="C60" s="100" t="s">
        <v>709</v>
      </c>
      <c r="D60" s="101" t="s">
        <v>264</v>
      </c>
      <c r="E60" s="102" t="s">
        <v>256</v>
      </c>
      <c r="F60" s="102">
        <v>107.374</v>
      </c>
      <c r="G60" s="102">
        <v>0.24</v>
      </c>
      <c r="H60" s="102">
        <v>77.998000000000005</v>
      </c>
      <c r="I60" s="102">
        <v>-0.6351</v>
      </c>
      <c r="J60" s="102">
        <v>-0.17929999999999999</v>
      </c>
      <c r="K60" s="102">
        <v>39.476999999999997</v>
      </c>
      <c r="L60" s="102">
        <v>0.34799999999999998</v>
      </c>
      <c r="M60" s="102">
        <v>2.048</v>
      </c>
      <c r="N60" s="102">
        <v>0</v>
      </c>
      <c r="O60" s="102">
        <v>13.7</v>
      </c>
      <c r="P60" s="102">
        <v>-9.4740000000000002</v>
      </c>
      <c r="Q60" s="102">
        <v>-12</v>
      </c>
      <c r="R60" s="116">
        <v>-182.2</v>
      </c>
      <c r="S60" s="102">
        <v>-7.88</v>
      </c>
      <c r="T60" s="169">
        <f t="shared" si="16"/>
        <v>2186.3999999999996</v>
      </c>
      <c r="U60" s="120" t="s">
        <v>670</v>
      </c>
      <c r="V60" s="124"/>
      <c r="W60" s="122"/>
      <c r="X60" s="124"/>
      <c r="Y60" s="122"/>
      <c r="Z60" s="107">
        <v>0</v>
      </c>
      <c r="AA60" s="123" t="s">
        <v>671</v>
      </c>
      <c r="AB60" s="104"/>
      <c r="AC60"/>
    </row>
    <row r="61" spans="1:29" x14ac:dyDescent="0.25">
      <c r="B61" s="102"/>
      <c r="C61" s="100" t="s">
        <v>710</v>
      </c>
      <c r="D61" s="101" t="s">
        <v>266</v>
      </c>
      <c r="E61" s="102" t="s">
        <v>186</v>
      </c>
      <c r="F61" s="102">
        <v>108.321</v>
      </c>
      <c r="G61" s="102">
        <v>0.16</v>
      </c>
      <c r="H61" s="102">
        <v>77.998000000000005</v>
      </c>
      <c r="I61" s="102">
        <v>0.48909999999999998</v>
      </c>
      <c r="J61" s="102">
        <v>9.8000000000000004E-2</v>
      </c>
      <c r="K61" s="102">
        <v>-21.600999999999999</v>
      </c>
      <c r="L61" s="102">
        <v>-0.42399999999999999</v>
      </c>
      <c r="M61" s="102">
        <v>-0.751</v>
      </c>
      <c r="N61" s="102">
        <v>0</v>
      </c>
      <c r="O61" s="102">
        <v>9.1</v>
      </c>
      <c r="P61" s="102">
        <v>7.2880000000000003</v>
      </c>
      <c r="Q61" s="102">
        <v>6.4</v>
      </c>
      <c r="R61" s="102">
        <v>140.19999999999999</v>
      </c>
      <c r="S61" s="102">
        <v>6.06</v>
      </c>
      <c r="T61" s="169">
        <f t="shared" si="16"/>
        <v>897.28</v>
      </c>
      <c r="U61" s="104" t="s">
        <v>323</v>
      </c>
      <c r="V61" s="105">
        <v>8</v>
      </c>
      <c r="W61" s="106">
        <f t="shared" ref="W61:W62" si="19">ABS(V61/Q61)</f>
        <v>1.25</v>
      </c>
      <c r="X61" s="105">
        <v>180</v>
      </c>
      <c r="Y61" s="106">
        <f t="shared" ref="Y61:Y62" si="20">ABS(X61/R61)</f>
        <v>1.2838801711840229</v>
      </c>
      <c r="Z61" s="107">
        <v>1790</v>
      </c>
      <c r="AA61" s="108" t="s">
        <v>663</v>
      </c>
      <c r="AB61" s="104"/>
      <c r="AC61"/>
    </row>
    <row r="62" spans="1:29" x14ac:dyDescent="0.25">
      <c r="B62" s="102"/>
      <c r="C62" s="100" t="s">
        <v>711</v>
      </c>
      <c r="D62" s="101" t="s">
        <v>269</v>
      </c>
      <c r="E62" s="102" t="s">
        <v>656</v>
      </c>
      <c r="F62" s="102">
        <v>108.901</v>
      </c>
      <c r="G62" s="102">
        <v>0.1</v>
      </c>
      <c r="H62" s="102">
        <v>77.998000000000005</v>
      </c>
      <c r="I62" s="102">
        <v>-0.1305</v>
      </c>
      <c r="J62" s="102">
        <v>-1.67E-2</v>
      </c>
      <c r="K62" s="102">
        <v>3.6669999999999998</v>
      </c>
      <c r="L62" s="102">
        <v>1.56</v>
      </c>
      <c r="M62" s="102">
        <v>0.08</v>
      </c>
      <c r="N62" s="102">
        <v>0</v>
      </c>
      <c r="O62" s="102">
        <v>230</v>
      </c>
      <c r="P62" s="102">
        <v>-1.8939999999999999</v>
      </c>
      <c r="Q62" s="102">
        <v>-4.4000000000000004</v>
      </c>
      <c r="R62" s="102">
        <v>-5.6</v>
      </c>
      <c r="S62" s="102">
        <v>-1.06</v>
      </c>
      <c r="T62" s="169">
        <f t="shared" si="16"/>
        <v>24.64</v>
      </c>
      <c r="U62" s="25" t="s">
        <v>291</v>
      </c>
      <c r="V62" s="193">
        <v>30</v>
      </c>
      <c r="W62" s="106">
        <f t="shared" si="19"/>
        <v>6.8181818181818175</v>
      </c>
      <c r="X62" s="206">
        <v>25</v>
      </c>
      <c r="Y62" s="106">
        <f t="shared" si="20"/>
        <v>4.4642857142857144</v>
      </c>
      <c r="Z62" s="205">
        <v>1499</v>
      </c>
      <c r="AA62" s="108" t="s">
        <v>663</v>
      </c>
      <c r="AB62" s="104"/>
      <c r="AC62"/>
    </row>
    <row r="63" spans="1:29" x14ac:dyDescent="0.25">
      <c r="B63" s="102"/>
      <c r="C63" s="125" t="s">
        <v>712</v>
      </c>
      <c r="D63" s="126" t="s">
        <v>271</v>
      </c>
      <c r="E63" s="16" t="s">
        <v>245</v>
      </c>
      <c r="F63" s="16">
        <v>109.38800000000001</v>
      </c>
      <c r="G63" s="16">
        <v>0.18</v>
      </c>
      <c r="H63" s="16">
        <v>77.998000000000005</v>
      </c>
      <c r="I63" s="16">
        <v>-0.17580000000000001</v>
      </c>
      <c r="J63" s="16">
        <v>-3.3500000000000002E-2</v>
      </c>
      <c r="K63" s="16">
        <v>7.391</v>
      </c>
      <c r="L63" s="16">
        <v>1.3979999999999999</v>
      </c>
      <c r="M63" s="16">
        <v>0.28999999999999998</v>
      </c>
      <c r="N63" s="16">
        <v>0</v>
      </c>
      <c r="O63" s="16">
        <v>0.25</v>
      </c>
      <c r="P63" s="16">
        <v>-2.274</v>
      </c>
      <c r="Q63" s="16">
        <v>-1.9</v>
      </c>
      <c r="R63" s="207">
        <v>-379</v>
      </c>
      <c r="S63" s="16">
        <v>-11.92</v>
      </c>
      <c r="T63" s="129">
        <f t="shared" si="16"/>
        <v>720.1</v>
      </c>
      <c r="U63" s="208"/>
      <c r="V63" s="208"/>
      <c r="W63" s="208"/>
      <c r="X63" s="208"/>
      <c r="Y63" s="208"/>
      <c r="Z63" s="131">
        <v>0</v>
      </c>
      <c r="AA63" s="209" t="s">
        <v>671</v>
      </c>
      <c r="AB63" s="25"/>
      <c r="AC63"/>
    </row>
    <row r="64" spans="1:29" x14ac:dyDescent="0.25">
      <c r="B64" s="102"/>
      <c r="C64" s="101"/>
      <c r="D64" s="101"/>
      <c r="E64" s="102"/>
      <c r="F64" s="102"/>
      <c r="G64" s="169"/>
      <c r="H64" s="102"/>
      <c r="I64" s="102"/>
      <c r="J64" s="102"/>
      <c r="K64" s="102"/>
      <c r="L64" s="102"/>
      <c r="M64" s="102"/>
      <c r="N64" s="102"/>
      <c r="O64" s="102"/>
      <c r="P64" s="174"/>
      <c r="Q64" s="171"/>
      <c r="R64" s="171"/>
      <c r="S64" s="102"/>
      <c r="T64" s="210">
        <f>SUM(T54:T63)</f>
        <v>10099.959999999999</v>
      </c>
      <c r="U64" s="25" t="s">
        <v>713</v>
      </c>
      <c r="V64" s="25"/>
      <c r="W64" s="25"/>
      <c r="X64" s="25"/>
      <c r="Y64" s="3"/>
      <c r="Z64" s="141">
        <f>SUM(Z54:Z63)</f>
        <v>24426</v>
      </c>
      <c r="AC64"/>
    </row>
    <row r="65" spans="2:30" x14ac:dyDescent="0.25">
      <c r="B65" s="102"/>
      <c r="C65" s="101"/>
      <c r="D65" s="101"/>
      <c r="E65" s="102"/>
      <c r="F65" s="102"/>
      <c r="G65" s="169"/>
      <c r="H65" s="102"/>
      <c r="I65" s="102"/>
      <c r="J65" s="102"/>
      <c r="K65" s="102"/>
      <c r="L65" s="102"/>
      <c r="M65" s="102"/>
      <c r="N65" s="102"/>
      <c r="O65" s="102"/>
      <c r="P65" s="174"/>
      <c r="Q65" s="171"/>
      <c r="R65" s="171"/>
      <c r="S65" s="102"/>
      <c r="T65" s="102"/>
      <c r="U65" s="25"/>
      <c r="V65" s="25"/>
      <c r="W65" s="25"/>
      <c r="X65" s="25"/>
      <c r="Y65" s="3"/>
      <c r="AC65"/>
    </row>
    <row r="66" spans="2:30" x14ac:dyDescent="0.25">
      <c r="B66" s="102"/>
      <c r="C66" s="143" t="s">
        <v>714</v>
      </c>
      <c r="D66" s="144" t="s">
        <v>273</v>
      </c>
      <c r="E66" s="144" t="s">
        <v>208</v>
      </c>
      <c r="F66" s="145">
        <v>103.328</v>
      </c>
      <c r="G66" s="145">
        <v>0.15</v>
      </c>
      <c r="H66" s="145">
        <v>77.998000000000005</v>
      </c>
      <c r="I66" s="145">
        <v>0</v>
      </c>
      <c r="J66" s="145">
        <v>0</v>
      </c>
      <c r="K66" s="145">
        <v>0</v>
      </c>
      <c r="L66" s="145">
        <v>0</v>
      </c>
      <c r="M66" s="145">
        <v>0</v>
      </c>
      <c r="N66" s="145">
        <v>2.2069999999999999</v>
      </c>
      <c r="O66" s="145">
        <v>34</v>
      </c>
      <c r="P66" s="180">
        <v>0.44800000000000001</v>
      </c>
      <c r="Q66" s="145">
        <v>2.1</v>
      </c>
      <c r="R66" s="145">
        <v>5.5</v>
      </c>
      <c r="S66" s="145">
        <v>1.1399999999999999</v>
      </c>
      <c r="T66" s="146">
        <f t="shared" ref="T66:T73" si="21">Q66*R66</f>
        <v>11.55</v>
      </c>
      <c r="U66" s="147" t="s">
        <v>212</v>
      </c>
      <c r="V66" s="146">
        <v>20</v>
      </c>
      <c r="W66" s="181">
        <f t="shared" ref="W66:W73" si="22">ABS(V66/Q66)</f>
        <v>9.5238095238095237</v>
      </c>
      <c r="X66" s="146">
        <v>10</v>
      </c>
      <c r="Y66" s="181">
        <f t="shared" ref="Y66:Y73" si="23">ABS(X66/R66)</f>
        <v>1.8181818181818181</v>
      </c>
      <c r="Z66" s="149">
        <v>1666</v>
      </c>
      <c r="AA66" s="211" t="s">
        <v>671</v>
      </c>
      <c r="AB66" s="104"/>
      <c r="AC66"/>
    </row>
    <row r="67" spans="2:30" x14ac:dyDescent="0.25">
      <c r="B67" s="102"/>
      <c r="C67" s="151" t="s">
        <v>715</v>
      </c>
      <c r="D67" s="152" t="s">
        <v>275</v>
      </c>
      <c r="E67" s="152" t="s">
        <v>208</v>
      </c>
      <c r="F67" s="153">
        <v>104.172</v>
      </c>
      <c r="G67" s="153">
        <v>0.15</v>
      </c>
      <c r="H67" s="153">
        <v>77.998000000000005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-2.14</v>
      </c>
      <c r="O67" s="153">
        <v>34</v>
      </c>
      <c r="P67" s="182">
        <v>-0.434</v>
      </c>
      <c r="Q67" s="153">
        <v>-2</v>
      </c>
      <c r="R67" s="153">
        <v>-5.3</v>
      </c>
      <c r="S67" s="153">
        <v>-1.1000000000000001</v>
      </c>
      <c r="T67" s="154">
        <f t="shared" si="21"/>
        <v>10.6</v>
      </c>
      <c r="U67" s="155" t="s">
        <v>212</v>
      </c>
      <c r="V67" s="154">
        <v>20</v>
      </c>
      <c r="W67" s="159">
        <f t="shared" si="22"/>
        <v>10</v>
      </c>
      <c r="X67" s="154">
        <v>10</v>
      </c>
      <c r="Y67" s="159">
        <f t="shared" si="23"/>
        <v>1.8867924528301887</v>
      </c>
      <c r="Z67" s="157">
        <v>1666</v>
      </c>
      <c r="AA67" s="212" t="s">
        <v>671</v>
      </c>
      <c r="AB67" s="104"/>
      <c r="AC67"/>
      <c r="AD67" s="35"/>
    </row>
    <row r="68" spans="2:30" x14ac:dyDescent="0.25">
      <c r="B68" s="102"/>
      <c r="C68" s="151" t="s">
        <v>716</v>
      </c>
      <c r="D68" s="152" t="s">
        <v>277</v>
      </c>
      <c r="E68" s="152" t="s">
        <v>208</v>
      </c>
      <c r="F68" s="153">
        <v>104.434</v>
      </c>
      <c r="G68" s="153">
        <v>0.15</v>
      </c>
      <c r="H68" s="153">
        <v>77.998000000000005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-0.108</v>
      </c>
      <c r="O68" s="153">
        <v>34</v>
      </c>
      <c r="P68" s="182">
        <v>-2.1999999999999999E-2</v>
      </c>
      <c r="Q68" s="153">
        <v>-0.1</v>
      </c>
      <c r="R68" s="153">
        <v>-0.3</v>
      </c>
      <c r="S68" s="153">
        <v>-0.06</v>
      </c>
      <c r="T68" s="154">
        <f t="shared" si="21"/>
        <v>0.03</v>
      </c>
      <c r="U68" s="155" t="s">
        <v>128</v>
      </c>
      <c r="V68" s="154">
        <v>8</v>
      </c>
      <c r="W68" s="156">
        <f t="shared" si="22"/>
        <v>80</v>
      </c>
      <c r="X68" s="154">
        <v>3</v>
      </c>
      <c r="Y68" s="156">
        <f t="shared" si="23"/>
        <v>10</v>
      </c>
      <c r="Z68" s="157">
        <v>0</v>
      </c>
      <c r="AA68" s="212" t="s">
        <v>671</v>
      </c>
      <c r="AB68" s="104"/>
      <c r="AC68"/>
    </row>
    <row r="69" spans="2:30" x14ac:dyDescent="0.25">
      <c r="B69" s="102"/>
      <c r="C69" s="151" t="s">
        <v>717</v>
      </c>
      <c r="D69" s="152" t="s">
        <v>279</v>
      </c>
      <c r="E69" s="152" t="s">
        <v>208</v>
      </c>
      <c r="F69" s="153">
        <v>105.425</v>
      </c>
      <c r="G69" s="153">
        <v>0.15</v>
      </c>
      <c r="H69" s="153">
        <v>77.998000000000005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0.875</v>
      </c>
      <c r="O69" s="153">
        <v>34</v>
      </c>
      <c r="P69" s="182">
        <v>0.17799999999999999</v>
      </c>
      <c r="Q69" s="153">
        <v>0.8</v>
      </c>
      <c r="R69" s="153">
        <v>2.2000000000000002</v>
      </c>
      <c r="S69" s="153">
        <v>0.45</v>
      </c>
      <c r="T69" s="154">
        <f t="shared" si="21"/>
        <v>1.7600000000000002</v>
      </c>
      <c r="U69" s="155" t="s">
        <v>128</v>
      </c>
      <c r="V69" s="154">
        <v>8</v>
      </c>
      <c r="W69" s="156">
        <f>ABS(V69/Q69)</f>
        <v>10</v>
      </c>
      <c r="X69" s="154">
        <v>3</v>
      </c>
      <c r="Y69" s="156">
        <f>ABS(X69/R69)</f>
        <v>1.3636363636363635</v>
      </c>
      <c r="Z69" s="157">
        <v>0</v>
      </c>
      <c r="AA69" s="212" t="s">
        <v>671</v>
      </c>
      <c r="AB69" s="104"/>
      <c r="AC69"/>
    </row>
    <row r="70" spans="2:30" x14ac:dyDescent="0.25">
      <c r="B70" s="102"/>
      <c r="C70" s="151" t="s">
        <v>718</v>
      </c>
      <c r="D70" s="152" t="s">
        <v>282</v>
      </c>
      <c r="E70" s="152" t="s">
        <v>208</v>
      </c>
      <c r="F70" s="153">
        <v>106.599</v>
      </c>
      <c r="G70" s="153">
        <v>0.15</v>
      </c>
      <c r="H70" s="153">
        <v>77.998000000000005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3.5569999999999999</v>
      </c>
      <c r="O70" s="153">
        <v>34</v>
      </c>
      <c r="P70" s="182">
        <v>0.72199999999999998</v>
      </c>
      <c r="Q70" s="153">
        <v>3.3</v>
      </c>
      <c r="R70" s="153">
        <v>8.8000000000000007</v>
      </c>
      <c r="S70" s="153">
        <v>1.83</v>
      </c>
      <c r="T70" s="154">
        <f t="shared" si="21"/>
        <v>29.04</v>
      </c>
      <c r="U70" s="184" t="s">
        <v>111</v>
      </c>
      <c r="V70" s="154">
        <v>10</v>
      </c>
      <c r="W70" s="159">
        <f t="shared" si="22"/>
        <v>3.0303030303030303</v>
      </c>
      <c r="X70" s="154">
        <v>20</v>
      </c>
      <c r="Y70" s="159">
        <f t="shared" si="23"/>
        <v>2.2727272727272725</v>
      </c>
      <c r="Z70" s="157">
        <v>1666</v>
      </c>
      <c r="AA70" s="212" t="s">
        <v>671</v>
      </c>
      <c r="AB70" s="104"/>
      <c r="AC70"/>
    </row>
    <row r="71" spans="2:30" x14ac:dyDescent="0.25">
      <c r="B71" s="102"/>
      <c r="C71" s="151" t="s">
        <v>719</v>
      </c>
      <c r="D71" s="152" t="s">
        <v>286</v>
      </c>
      <c r="E71" s="152" t="s">
        <v>208</v>
      </c>
      <c r="F71" s="153">
        <v>107.599</v>
      </c>
      <c r="G71" s="153">
        <v>0.15</v>
      </c>
      <c r="H71" s="153">
        <v>77.998000000000005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-1.869</v>
      </c>
      <c r="O71" s="153">
        <v>34</v>
      </c>
      <c r="P71" s="182">
        <v>-0.379</v>
      </c>
      <c r="Q71" s="153">
        <v>-1.8</v>
      </c>
      <c r="R71" s="153">
        <v>-4.5999999999999996</v>
      </c>
      <c r="S71" s="153">
        <v>-0.96</v>
      </c>
      <c r="T71" s="154">
        <f t="shared" si="21"/>
        <v>8.2799999999999994</v>
      </c>
      <c r="U71" s="155" t="s">
        <v>212</v>
      </c>
      <c r="V71" s="154">
        <v>20</v>
      </c>
      <c r="W71" s="159">
        <f t="shared" si="22"/>
        <v>11.111111111111111</v>
      </c>
      <c r="X71" s="154">
        <v>10</v>
      </c>
      <c r="Y71" s="159">
        <f t="shared" si="23"/>
        <v>2.1739130434782612</v>
      </c>
      <c r="Z71" s="157">
        <v>1666</v>
      </c>
      <c r="AA71" s="212" t="s">
        <v>671</v>
      </c>
      <c r="AB71" s="104"/>
      <c r="AC71"/>
      <c r="AD71" s="35"/>
    </row>
    <row r="72" spans="2:30" x14ac:dyDescent="0.25">
      <c r="B72" s="102"/>
      <c r="C72" s="151" t="s">
        <v>720</v>
      </c>
      <c r="D72" s="152" t="s">
        <v>288</v>
      </c>
      <c r="E72" s="152" t="s">
        <v>208</v>
      </c>
      <c r="F72" s="153">
        <v>107.881</v>
      </c>
      <c r="G72" s="153">
        <v>0.15</v>
      </c>
      <c r="H72" s="153">
        <v>77.998000000000005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-1.1559999999999999</v>
      </c>
      <c r="O72" s="153">
        <v>34</v>
      </c>
      <c r="P72" s="182">
        <v>-0.23400000000000001</v>
      </c>
      <c r="Q72" s="153">
        <v>-1.1000000000000001</v>
      </c>
      <c r="R72" s="153">
        <v>-2.9</v>
      </c>
      <c r="S72" s="153">
        <v>-0.6</v>
      </c>
      <c r="T72" s="154">
        <f t="shared" si="21"/>
        <v>3.19</v>
      </c>
      <c r="U72" s="155" t="s">
        <v>212</v>
      </c>
      <c r="V72" s="154">
        <v>20</v>
      </c>
      <c r="W72" s="159">
        <f t="shared" si="22"/>
        <v>18.18181818181818</v>
      </c>
      <c r="X72" s="154">
        <v>10</v>
      </c>
      <c r="Y72" s="159">
        <f t="shared" si="23"/>
        <v>3.4482758620689657</v>
      </c>
      <c r="Z72" s="157">
        <v>1666</v>
      </c>
      <c r="AA72" s="212" t="s">
        <v>671</v>
      </c>
      <c r="AB72" s="104"/>
      <c r="AC72"/>
    </row>
    <row r="73" spans="2:30" x14ac:dyDescent="0.25">
      <c r="B73" s="102"/>
      <c r="C73" s="161" t="s">
        <v>721</v>
      </c>
      <c r="D73" s="162" t="s">
        <v>290</v>
      </c>
      <c r="E73" s="162" t="s">
        <v>208</v>
      </c>
      <c r="F73" s="163">
        <v>108.569</v>
      </c>
      <c r="G73" s="163">
        <v>0.15</v>
      </c>
      <c r="H73" s="163">
        <v>77.998000000000005</v>
      </c>
      <c r="I73" s="163">
        <v>0</v>
      </c>
      <c r="J73" s="163">
        <v>0</v>
      </c>
      <c r="K73" s="163">
        <v>0</v>
      </c>
      <c r="L73" s="163">
        <v>0</v>
      </c>
      <c r="M73" s="163">
        <v>0</v>
      </c>
      <c r="N73" s="163">
        <v>3.56</v>
      </c>
      <c r="O73" s="163">
        <v>34</v>
      </c>
      <c r="P73" s="185">
        <v>0.72199999999999998</v>
      </c>
      <c r="Q73" s="163">
        <v>3.3</v>
      </c>
      <c r="R73" s="163">
        <v>8.8000000000000007</v>
      </c>
      <c r="S73" s="163">
        <v>1.83</v>
      </c>
      <c r="T73" s="164">
        <f t="shared" si="21"/>
        <v>29.04</v>
      </c>
      <c r="U73" s="213" t="s">
        <v>111</v>
      </c>
      <c r="V73" s="164">
        <v>10</v>
      </c>
      <c r="W73" s="166">
        <f t="shared" si="22"/>
        <v>3.0303030303030303</v>
      </c>
      <c r="X73" s="164">
        <v>20</v>
      </c>
      <c r="Y73" s="166">
        <f t="shared" si="23"/>
        <v>2.2727272727272725</v>
      </c>
      <c r="Z73" s="167">
        <v>1666</v>
      </c>
      <c r="AA73" s="214" t="s">
        <v>671</v>
      </c>
      <c r="AB73" s="104"/>
      <c r="AC73"/>
    </row>
    <row r="74" spans="2:30" x14ac:dyDescent="0.25">
      <c r="B74" s="102"/>
      <c r="C74" s="101"/>
      <c r="D74" s="101"/>
      <c r="E74" s="102"/>
      <c r="F74" s="25"/>
      <c r="G74" s="169"/>
      <c r="H74" s="25"/>
      <c r="I74" s="25"/>
      <c r="J74" s="25"/>
      <c r="K74" s="25"/>
      <c r="L74" s="25"/>
      <c r="M74" s="25"/>
      <c r="N74" s="25"/>
      <c r="O74" s="25"/>
      <c r="P74" s="170"/>
      <c r="Q74" s="171"/>
      <c r="R74" s="171"/>
      <c r="S74" s="25"/>
      <c r="T74" s="169">
        <f>SUM(T66:T73)</f>
        <v>93.490000000000009</v>
      </c>
      <c r="U74" s="25" t="s">
        <v>675</v>
      </c>
      <c r="V74" s="169"/>
      <c r="W74" s="169"/>
      <c r="X74" s="169"/>
      <c r="Z74" s="141">
        <f>SUM(Z66:Z73)</f>
        <v>9996</v>
      </c>
    </row>
    <row r="75" spans="2:30" x14ac:dyDescent="0.25">
      <c r="B75" s="102"/>
      <c r="C75" s="101"/>
      <c r="D75" s="101"/>
      <c r="E75" s="102"/>
      <c r="F75" s="25"/>
      <c r="G75" s="169"/>
      <c r="H75" s="25"/>
      <c r="I75" s="25"/>
      <c r="J75" s="25"/>
      <c r="K75" s="25"/>
      <c r="L75" s="25"/>
      <c r="M75" s="25"/>
      <c r="N75" s="25"/>
      <c r="O75" s="25"/>
      <c r="P75" s="170"/>
      <c r="Q75" s="171"/>
      <c r="R75" s="171"/>
      <c r="S75" s="25"/>
      <c r="T75" s="25"/>
      <c r="U75" s="25"/>
      <c r="V75" s="169"/>
      <c r="W75" s="169"/>
      <c r="X75" s="169"/>
    </row>
    <row r="76" spans="2:30" x14ac:dyDescent="0.25">
      <c r="C76" s="84" t="s">
        <v>722</v>
      </c>
      <c r="D76" s="85" t="s">
        <v>498</v>
      </c>
      <c r="E76" s="86" t="s">
        <v>245</v>
      </c>
      <c r="F76" s="86">
        <v>159.27199999999999</v>
      </c>
      <c r="G76" s="86">
        <v>0.18</v>
      </c>
      <c r="H76" s="86">
        <v>77.998000000000005</v>
      </c>
      <c r="I76" s="86">
        <v>-0.17580000000000001</v>
      </c>
      <c r="J76" s="86">
        <v>-3.3500000000000002E-2</v>
      </c>
      <c r="K76" s="86">
        <v>7.391</v>
      </c>
      <c r="L76" s="86">
        <v>1.3979999999999999</v>
      </c>
      <c r="M76" s="86">
        <v>0.28999999999999998</v>
      </c>
      <c r="N76" s="86">
        <v>0</v>
      </c>
      <c r="O76" s="86">
        <v>0.25</v>
      </c>
      <c r="P76" s="172">
        <v>-2.274</v>
      </c>
      <c r="Q76" s="86">
        <v>-1.9</v>
      </c>
      <c r="R76" s="201">
        <v>-379</v>
      </c>
      <c r="S76" s="86">
        <v>-11.92</v>
      </c>
      <c r="T76" s="202">
        <f t="shared" ref="T76:T85" si="24">Q76*R76</f>
        <v>720.1</v>
      </c>
      <c r="U76" s="203" t="s">
        <v>374</v>
      </c>
      <c r="V76" s="203">
        <v>10</v>
      </c>
      <c r="W76" s="204">
        <f>ABS(V76/(Q85+Q76))</f>
        <v>2.6315789473684212</v>
      </c>
      <c r="X76" s="203">
        <v>500</v>
      </c>
      <c r="Y76" s="204">
        <f t="shared" ref="Y76:Y78" si="25">ABS(X76/R76)</f>
        <v>1.3192612137203166</v>
      </c>
      <c r="Z76" s="91">
        <v>4612</v>
      </c>
      <c r="AA76" s="15" t="s">
        <v>663</v>
      </c>
      <c r="AB76" s="25"/>
      <c r="AC76"/>
    </row>
    <row r="77" spans="2:30" x14ac:dyDescent="0.25">
      <c r="C77" s="100" t="s">
        <v>723</v>
      </c>
      <c r="D77" s="101" t="s">
        <v>496</v>
      </c>
      <c r="E77" s="102" t="s">
        <v>656</v>
      </c>
      <c r="F77" s="102">
        <v>159.72200000000001</v>
      </c>
      <c r="G77" s="102">
        <v>0.1</v>
      </c>
      <c r="H77" s="102">
        <v>77.998000000000005</v>
      </c>
      <c r="I77" s="102">
        <v>-0.1065</v>
      </c>
      <c r="J77" s="102">
        <v>-1.3599999999999999E-2</v>
      </c>
      <c r="K77" s="102">
        <v>2.9790000000000001</v>
      </c>
      <c r="L77" s="102">
        <v>1.9119999999999999</v>
      </c>
      <c r="M77" s="102">
        <v>6.6000000000000003E-2</v>
      </c>
      <c r="N77" s="102">
        <v>0</v>
      </c>
      <c r="O77" s="102">
        <v>230</v>
      </c>
      <c r="P77" s="174">
        <v>-1.5449999999999999</v>
      </c>
      <c r="Q77" s="102">
        <v>-3.6</v>
      </c>
      <c r="R77" s="102">
        <v>-4.5</v>
      </c>
      <c r="S77" s="102">
        <v>-0.86</v>
      </c>
      <c r="T77" s="169">
        <f t="shared" si="24"/>
        <v>16.2</v>
      </c>
      <c r="U77" s="25" t="s">
        <v>291</v>
      </c>
      <c r="V77" s="193">
        <v>30</v>
      </c>
      <c r="W77" s="106">
        <f t="shared" ref="W77:W78" si="26">ABS(V77/Q77)</f>
        <v>8.3333333333333339</v>
      </c>
      <c r="X77" s="169">
        <v>25</v>
      </c>
      <c r="Y77" s="106">
        <f t="shared" si="25"/>
        <v>5.5555555555555554</v>
      </c>
      <c r="Z77" s="205">
        <v>1499</v>
      </c>
      <c r="AA77" s="108" t="s">
        <v>663</v>
      </c>
      <c r="AB77" s="104"/>
      <c r="AC77"/>
    </row>
    <row r="78" spans="2:30" x14ac:dyDescent="0.25">
      <c r="C78" s="100" t="s">
        <v>724</v>
      </c>
      <c r="D78" s="101" t="s">
        <v>494</v>
      </c>
      <c r="E78" s="102" t="s">
        <v>186</v>
      </c>
      <c r="F78" s="102">
        <v>160.36600000000001</v>
      </c>
      <c r="G78" s="102">
        <v>0.16</v>
      </c>
      <c r="H78" s="102">
        <v>77.998000000000005</v>
      </c>
      <c r="I78" s="102">
        <v>0.42699999999999999</v>
      </c>
      <c r="J78" s="102">
        <v>8.5599999999999996E-2</v>
      </c>
      <c r="K78" s="102">
        <v>-18.850000000000001</v>
      </c>
      <c r="L78" s="102">
        <v>-0.48599999999999999</v>
      </c>
      <c r="M78" s="102">
        <v>-0.65700000000000003</v>
      </c>
      <c r="N78" s="102">
        <v>0</v>
      </c>
      <c r="O78" s="102">
        <v>9.1</v>
      </c>
      <c r="P78" s="174">
        <v>6.3639999999999999</v>
      </c>
      <c r="Q78" s="102">
        <v>5.6</v>
      </c>
      <c r="R78" s="102">
        <v>122.4</v>
      </c>
      <c r="S78" s="102">
        <v>5.29</v>
      </c>
      <c r="T78" s="169">
        <f t="shared" si="24"/>
        <v>685.43999999999994</v>
      </c>
      <c r="U78" s="104" t="s">
        <v>323</v>
      </c>
      <c r="V78" s="105">
        <v>8</v>
      </c>
      <c r="W78" s="106">
        <f t="shared" si="26"/>
        <v>1.4285714285714286</v>
      </c>
      <c r="X78" s="105">
        <v>180</v>
      </c>
      <c r="Y78" s="106">
        <f t="shared" si="25"/>
        <v>1.4705882352941175</v>
      </c>
      <c r="Z78" s="107">
        <v>1790</v>
      </c>
      <c r="AA78" s="108" t="s">
        <v>663</v>
      </c>
      <c r="AB78" s="104"/>
      <c r="AC78"/>
    </row>
    <row r="79" spans="2:30" x14ac:dyDescent="0.25">
      <c r="C79" s="100" t="s">
        <v>725</v>
      </c>
      <c r="D79" s="101" t="s">
        <v>492</v>
      </c>
      <c r="E79" s="102" t="s">
        <v>256</v>
      </c>
      <c r="F79" s="102">
        <v>161.39400000000001</v>
      </c>
      <c r="G79" s="102">
        <v>0.24</v>
      </c>
      <c r="H79" s="102">
        <v>77.998000000000005</v>
      </c>
      <c r="I79" s="102">
        <v>-0.64019999999999999</v>
      </c>
      <c r="J79" s="102">
        <v>-0.1807</v>
      </c>
      <c r="K79" s="102">
        <v>39.820999999999998</v>
      </c>
      <c r="L79" s="102">
        <v>0.34599999999999997</v>
      </c>
      <c r="M79" s="102">
        <v>2.0640000000000001</v>
      </c>
      <c r="N79" s="102">
        <v>0</v>
      </c>
      <c r="O79" s="102">
        <v>13.7</v>
      </c>
      <c r="P79" s="174">
        <v>-9.5489999999999995</v>
      </c>
      <c r="Q79" s="102">
        <v>-12.1</v>
      </c>
      <c r="R79" s="116">
        <v>-183.6</v>
      </c>
      <c r="S79" s="102">
        <v>-7.94</v>
      </c>
      <c r="T79" s="169">
        <f t="shared" si="24"/>
        <v>2221.56</v>
      </c>
      <c r="U79" s="117" t="s">
        <v>257</v>
      </c>
      <c r="V79" s="118">
        <v>40</v>
      </c>
      <c r="W79" s="119">
        <f>ABS(V79/(Q82+Q79))</f>
        <v>1.6528925619834711</v>
      </c>
      <c r="X79" s="118">
        <v>250</v>
      </c>
      <c r="Y79" s="119">
        <f>ABS(X79/R79)</f>
        <v>1.3616557734204793</v>
      </c>
      <c r="Z79" s="107">
        <v>6618</v>
      </c>
      <c r="AA79" s="108" t="s">
        <v>706</v>
      </c>
      <c r="AB79" s="104"/>
      <c r="AC79"/>
    </row>
    <row r="80" spans="2:30" x14ac:dyDescent="0.25">
      <c r="C80" s="100" t="s">
        <v>726</v>
      </c>
      <c r="D80" s="101" t="s">
        <v>490</v>
      </c>
      <c r="E80" s="102" t="s">
        <v>186</v>
      </c>
      <c r="F80" s="102">
        <v>162.33199999999999</v>
      </c>
      <c r="G80" s="102">
        <v>0.16</v>
      </c>
      <c r="H80" s="102">
        <v>77.998000000000005</v>
      </c>
      <c r="I80" s="102">
        <v>0.62029999999999996</v>
      </c>
      <c r="J80" s="102">
        <v>0.12429999999999999</v>
      </c>
      <c r="K80" s="102">
        <v>-27.387</v>
      </c>
      <c r="L80" s="102">
        <v>-0.33500000000000002</v>
      </c>
      <c r="M80" s="102">
        <v>-0.95099999999999996</v>
      </c>
      <c r="N80" s="102">
        <v>0</v>
      </c>
      <c r="O80" s="102">
        <v>9.1</v>
      </c>
      <c r="P80" s="174">
        <v>9.2439999999999998</v>
      </c>
      <c r="Q80" s="102">
        <v>8.1</v>
      </c>
      <c r="R80" s="116">
        <v>177.8</v>
      </c>
      <c r="S80" s="102">
        <v>7.69</v>
      </c>
      <c r="T80" s="169">
        <f t="shared" si="24"/>
        <v>1440.18</v>
      </c>
      <c r="U80" s="117" t="s">
        <v>257</v>
      </c>
      <c r="V80" s="118">
        <v>40</v>
      </c>
      <c r="W80" s="119">
        <f>ABS(V80/(Q81+Q80))</f>
        <v>2.4691358024691361</v>
      </c>
      <c r="X80" s="118">
        <v>250</v>
      </c>
      <c r="Y80" s="119">
        <f>ABS(X80/R80)</f>
        <v>1.4060742407199098</v>
      </c>
      <c r="Z80" s="107">
        <v>6618</v>
      </c>
      <c r="AA80" s="108" t="s">
        <v>706</v>
      </c>
      <c r="AB80" s="104"/>
      <c r="AC80"/>
    </row>
    <row r="81" spans="3:30" x14ac:dyDescent="0.25">
      <c r="C81" s="100" t="s">
        <v>727</v>
      </c>
      <c r="D81" s="101" t="s">
        <v>486</v>
      </c>
      <c r="E81" s="102" t="s">
        <v>186</v>
      </c>
      <c r="F81" s="102">
        <v>163.00299999999999</v>
      </c>
      <c r="G81" s="102">
        <v>0.16</v>
      </c>
      <c r="H81" s="102">
        <v>77.998000000000005</v>
      </c>
      <c r="I81" s="102">
        <v>0.62029999999999996</v>
      </c>
      <c r="J81" s="102">
        <v>0.12429999999999999</v>
      </c>
      <c r="K81" s="102">
        <v>-27.387</v>
      </c>
      <c r="L81" s="102">
        <v>-0.33500000000000002</v>
      </c>
      <c r="M81" s="102">
        <v>-0.95099999999999996</v>
      </c>
      <c r="N81" s="102">
        <v>0</v>
      </c>
      <c r="O81" s="102">
        <v>9.1</v>
      </c>
      <c r="P81" s="174">
        <v>9.2439999999999998</v>
      </c>
      <c r="Q81" s="102">
        <v>8.1</v>
      </c>
      <c r="R81" s="116">
        <v>177.8</v>
      </c>
      <c r="S81" s="102">
        <v>7.69</v>
      </c>
      <c r="T81" s="169">
        <f t="shared" si="24"/>
        <v>1440.18</v>
      </c>
      <c r="U81" s="120" t="s">
        <v>670</v>
      </c>
      <c r="V81" s="124"/>
      <c r="W81" s="122"/>
      <c r="X81" s="124"/>
      <c r="Y81" s="122"/>
      <c r="Z81" s="107">
        <v>0</v>
      </c>
      <c r="AA81" s="123" t="s">
        <v>671</v>
      </c>
      <c r="AB81" s="104"/>
      <c r="AC81"/>
    </row>
    <row r="82" spans="3:30" x14ac:dyDescent="0.25">
      <c r="C82" s="100" t="s">
        <v>728</v>
      </c>
      <c r="D82" s="101" t="s">
        <v>484</v>
      </c>
      <c r="E82" s="102" t="s">
        <v>256</v>
      </c>
      <c r="F82" s="102">
        <v>164.02099999999999</v>
      </c>
      <c r="G82" s="102">
        <v>0.24</v>
      </c>
      <c r="H82" s="102">
        <v>77.998000000000005</v>
      </c>
      <c r="I82" s="102">
        <v>-0.64019999999999999</v>
      </c>
      <c r="J82" s="102">
        <v>-0.1807</v>
      </c>
      <c r="K82" s="102">
        <v>39.820999999999998</v>
      </c>
      <c r="L82" s="102">
        <v>0.34599999999999997</v>
      </c>
      <c r="M82" s="102">
        <v>2.0640000000000001</v>
      </c>
      <c r="N82" s="102">
        <v>0</v>
      </c>
      <c r="O82" s="102">
        <v>13.7</v>
      </c>
      <c r="P82" s="174">
        <v>-9.5489999999999995</v>
      </c>
      <c r="Q82" s="102">
        <v>-12.1</v>
      </c>
      <c r="R82" s="116">
        <v>-183.6</v>
      </c>
      <c r="S82" s="102">
        <v>-7.94</v>
      </c>
      <c r="T82" s="169">
        <f t="shared" si="24"/>
        <v>2221.56</v>
      </c>
      <c r="U82" s="120" t="s">
        <v>670</v>
      </c>
      <c r="V82" s="124"/>
      <c r="W82" s="122"/>
      <c r="X82" s="124"/>
      <c r="Y82" s="122"/>
      <c r="Z82" s="107">
        <v>0</v>
      </c>
      <c r="AA82" s="123" t="s">
        <v>671</v>
      </c>
      <c r="AB82" s="104"/>
      <c r="AC82"/>
    </row>
    <row r="83" spans="3:30" x14ac:dyDescent="0.25">
      <c r="C83" s="100" t="s">
        <v>729</v>
      </c>
      <c r="D83" s="101" t="s">
        <v>482</v>
      </c>
      <c r="E83" s="102" t="s">
        <v>186</v>
      </c>
      <c r="F83" s="102">
        <v>164.96799999999999</v>
      </c>
      <c r="G83" s="102">
        <v>0.16</v>
      </c>
      <c r="H83" s="102">
        <v>77.998000000000005</v>
      </c>
      <c r="I83" s="102">
        <v>0.41070000000000001</v>
      </c>
      <c r="J83" s="102">
        <v>8.2299999999999998E-2</v>
      </c>
      <c r="K83" s="102">
        <v>-18.105</v>
      </c>
      <c r="L83" s="102">
        <v>-0.50600000000000001</v>
      </c>
      <c r="M83" s="102">
        <v>-0.63200000000000001</v>
      </c>
      <c r="N83" s="102">
        <v>0</v>
      </c>
      <c r="O83" s="102">
        <v>9.1</v>
      </c>
      <c r="P83" s="174">
        <v>6.12</v>
      </c>
      <c r="Q83" s="102">
        <v>5.4</v>
      </c>
      <c r="R83" s="102">
        <v>117.7</v>
      </c>
      <c r="S83" s="102">
        <v>5.09</v>
      </c>
      <c r="T83" s="169">
        <f t="shared" si="24"/>
        <v>635.58000000000004</v>
      </c>
      <c r="U83" s="104" t="s">
        <v>323</v>
      </c>
      <c r="V83" s="105">
        <v>8</v>
      </c>
      <c r="W83" s="106">
        <f t="shared" ref="W83:W84" si="27">ABS(V83/Q83)</f>
        <v>1.4814814814814814</v>
      </c>
      <c r="X83" s="105">
        <v>180</v>
      </c>
      <c r="Y83" s="106">
        <f t="shared" ref="Y83:Y84" si="28">ABS(X83/R83)</f>
        <v>1.5293118096856415</v>
      </c>
      <c r="Z83" s="107">
        <v>1790</v>
      </c>
      <c r="AA83" s="108" t="s">
        <v>663</v>
      </c>
      <c r="AB83" s="104"/>
      <c r="AC83"/>
    </row>
    <row r="84" spans="3:30" x14ac:dyDescent="0.25">
      <c r="C84" s="100" t="s">
        <v>730</v>
      </c>
      <c r="D84" s="101" t="s">
        <v>480</v>
      </c>
      <c r="E84" s="102" t="s">
        <v>656</v>
      </c>
      <c r="F84" s="102">
        <v>165.548</v>
      </c>
      <c r="G84" s="102">
        <v>0.1</v>
      </c>
      <c r="H84" s="102">
        <v>77.998000000000005</v>
      </c>
      <c r="I84" s="102">
        <v>-7.1099999999999997E-2</v>
      </c>
      <c r="J84" s="102">
        <v>-9.1000000000000004E-3</v>
      </c>
      <c r="K84" s="102">
        <v>2.0049999999999999</v>
      </c>
      <c r="L84" s="102">
        <v>2.8650000000000002</v>
      </c>
      <c r="M84" s="102">
        <v>4.3999999999999997E-2</v>
      </c>
      <c r="N84" s="102">
        <v>0</v>
      </c>
      <c r="O84" s="102">
        <v>230</v>
      </c>
      <c r="P84" s="174">
        <v>-1.032</v>
      </c>
      <c r="Q84" s="102">
        <v>-2.4</v>
      </c>
      <c r="R84" s="102">
        <v>-3</v>
      </c>
      <c r="S84" s="102">
        <v>-0.57999999999999996</v>
      </c>
      <c r="T84" s="169">
        <f t="shared" si="24"/>
        <v>7.1999999999999993</v>
      </c>
      <c r="U84" s="25" t="s">
        <v>291</v>
      </c>
      <c r="V84" s="193">
        <v>30</v>
      </c>
      <c r="W84" s="106">
        <f t="shared" si="27"/>
        <v>12.5</v>
      </c>
      <c r="X84" s="169">
        <v>25</v>
      </c>
      <c r="Y84" s="106">
        <f t="shared" si="28"/>
        <v>8.3333333333333339</v>
      </c>
      <c r="Z84" s="205">
        <v>1499</v>
      </c>
      <c r="AA84" s="108" t="s">
        <v>663</v>
      </c>
      <c r="AB84" s="104"/>
      <c r="AC84"/>
    </row>
    <row r="85" spans="3:30" x14ac:dyDescent="0.25">
      <c r="C85" s="125" t="s">
        <v>731</v>
      </c>
      <c r="D85" s="126" t="s">
        <v>477</v>
      </c>
      <c r="E85" s="16" t="s">
        <v>245</v>
      </c>
      <c r="F85" s="16">
        <v>166.036</v>
      </c>
      <c r="G85" s="16">
        <v>0.18</v>
      </c>
      <c r="H85" s="16">
        <v>77.998000000000005</v>
      </c>
      <c r="I85" s="16">
        <v>-0.17580000000000001</v>
      </c>
      <c r="J85" s="16">
        <v>-3.3500000000000002E-2</v>
      </c>
      <c r="K85" s="16">
        <v>7.391</v>
      </c>
      <c r="L85" s="16">
        <v>1.3979999999999999</v>
      </c>
      <c r="M85" s="16">
        <v>0.28999999999999998</v>
      </c>
      <c r="N85" s="16">
        <v>0</v>
      </c>
      <c r="O85" s="16">
        <v>0.25</v>
      </c>
      <c r="P85" s="176">
        <v>-2.274</v>
      </c>
      <c r="Q85" s="16">
        <v>-1.9</v>
      </c>
      <c r="R85" s="207">
        <v>-379</v>
      </c>
      <c r="S85" s="16">
        <v>-11.92</v>
      </c>
      <c r="T85" s="129">
        <f t="shared" si="24"/>
        <v>720.1</v>
      </c>
      <c r="U85" s="208"/>
      <c r="V85" s="208"/>
      <c r="W85" s="208"/>
      <c r="X85" s="208"/>
      <c r="Y85" s="208"/>
      <c r="Z85" s="131">
        <v>0</v>
      </c>
      <c r="AA85" s="209" t="s">
        <v>671</v>
      </c>
      <c r="AB85" s="25"/>
      <c r="AC85"/>
    </row>
    <row r="86" spans="3:30" x14ac:dyDescent="0.25">
      <c r="F86"/>
      <c r="H86"/>
      <c r="I86"/>
      <c r="J86"/>
      <c r="K86"/>
      <c r="L86"/>
      <c r="M86"/>
      <c r="N86"/>
      <c r="O86"/>
      <c r="P86" s="179"/>
      <c r="S86"/>
      <c r="T86" s="215">
        <f>SUM(T76:T85)</f>
        <v>10108.100000000002</v>
      </c>
      <c r="V86" s="3"/>
      <c r="W86" s="3"/>
      <c r="X86" s="3"/>
      <c r="Y86" s="3"/>
      <c r="Z86" s="141">
        <f>SUM(Z76:Z85)</f>
        <v>24426</v>
      </c>
      <c r="AC86"/>
    </row>
    <row r="87" spans="3:30" x14ac:dyDescent="0.25">
      <c r="F87"/>
      <c r="H87"/>
      <c r="I87"/>
      <c r="J87"/>
      <c r="K87"/>
      <c r="L87"/>
      <c r="M87"/>
      <c r="N87"/>
      <c r="O87"/>
      <c r="P87" s="179"/>
      <c r="S87"/>
      <c r="T87"/>
      <c r="V87" s="3"/>
      <c r="W87" s="3"/>
      <c r="X87" s="3"/>
      <c r="Y87" s="3"/>
      <c r="AC87"/>
    </row>
    <row r="88" spans="3:30" x14ac:dyDescent="0.25">
      <c r="C88" s="143" t="s">
        <v>732</v>
      </c>
      <c r="D88" s="144" t="s">
        <v>516</v>
      </c>
      <c r="E88" s="144" t="s">
        <v>283</v>
      </c>
      <c r="F88" s="145">
        <v>160.048</v>
      </c>
      <c r="G88" s="145">
        <v>0.15</v>
      </c>
      <c r="H88" s="145">
        <v>77.998000000000005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145">
        <v>3.827</v>
      </c>
      <c r="O88" s="145">
        <v>0.6</v>
      </c>
      <c r="P88" s="180">
        <v>0.77500000000000002</v>
      </c>
      <c r="Q88" s="145">
        <v>0.7</v>
      </c>
      <c r="R88" s="145">
        <v>70.400000000000006</v>
      </c>
      <c r="S88" s="145">
        <v>3.57</v>
      </c>
      <c r="T88" s="146">
        <f t="shared" ref="T88:T95" si="29">Q88*R88</f>
        <v>49.28</v>
      </c>
      <c r="U88" s="147" t="s">
        <v>153</v>
      </c>
      <c r="V88" s="146">
        <v>8</v>
      </c>
      <c r="W88" s="148">
        <f t="shared" ref="W88:W95" si="30">ABS(V88/Q88)</f>
        <v>11.428571428571429</v>
      </c>
      <c r="X88" s="146">
        <v>90</v>
      </c>
      <c r="Y88" s="148">
        <f t="shared" ref="Y88:Y95" si="31">ABS(X88/R88)</f>
        <v>1.2784090909090908</v>
      </c>
      <c r="Z88" s="149">
        <v>1499</v>
      </c>
      <c r="AA88" s="150" t="s">
        <v>663</v>
      </c>
      <c r="AB88" s="104"/>
      <c r="AC88"/>
    </row>
    <row r="89" spans="3:30" x14ac:dyDescent="0.25">
      <c r="C89" s="151" t="s">
        <v>733</v>
      </c>
      <c r="D89" s="152" t="s">
        <v>514</v>
      </c>
      <c r="E89" s="152" t="s">
        <v>208</v>
      </c>
      <c r="F89" s="153">
        <v>160.73599999999999</v>
      </c>
      <c r="G89" s="153">
        <v>0.15</v>
      </c>
      <c r="H89" s="153">
        <v>77.998000000000005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-1.089</v>
      </c>
      <c r="O89" s="153">
        <v>34</v>
      </c>
      <c r="P89" s="182">
        <v>-0.221</v>
      </c>
      <c r="Q89" s="153">
        <v>-1</v>
      </c>
      <c r="R89" s="153">
        <v>-2.7</v>
      </c>
      <c r="S89" s="153">
        <v>-0.56000000000000005</v>
      </c>
      <c r="T89" s="154">
        <f t="shared" si="29"/>
        <v>2.7</v>
      </c>
      <c r="U89" s="155" t="s">
        <v>212</v>
      </c>
      <c r="V89" s="154">
        <v>20</v>
      </c>
      <c r="W89" s="159">
        <f t="shared" si="30"/>
        <v>20</v>
      </c>
      <c r="X89" s="154">
        <v>10</v>
      </c>
      <c r="Y89" s="159">
        <f t="shared" si="31"/>
        <v>3.7037037037037033</v>
      </c>
      <c r="Z89" s="157">
        <v>1666</v>
      </c>
      <c r="AA89" s="212" t="s">
        <v>671</v>
      </c>
      <c r="AB89" s="104"/>
      <c r="AC89"/>
      <c r="AD89" s="35"/>
    </row>
    <row r="90" spans="3:30" x14ac:dyDescent="0.25">
      <c r="C90" s="151" t="s">
        <v>734</v>
      </c>
      <c r="D90" s="152" t="s">
        <v>512</v>
      </c>
      <c r="E90" s="152" t="s">
        <v>208</v>
      </c>
      <c r="F90" s="153">
        <v>161.018</v>
      </c>
      <c r="G90" s="153">
        <v>0.15</v>
      </c>
      <c r="H90" s="153">
        <v>77.998000000000005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-1.984</v>
      </c>
      <c r="O90" s="153">
        <v>34</v>
      </c>
      <c r="P90" s="182">
        <v>-0.40300000000000002</v>
      </c>
      <c r="Q90" s="153">
        <v>-1.9</v>
      </c>
      <c r="R90" s="153">
        <v>-4.9000000000000004</v>
      </c>
      <c r="S90" s="153">
        <v>-1.02</v>
      </c>
      <c r="T90" s="154">
        <f t="shared" si="29"/>
        <v>9.31</v>
      </c>
      <c r="U90" s="155" t="s">
        <v>212</v>
      </c>
      <c r="V90" s="154">
        <v>20</v>
      </c>
      <c r="W90" s="159">
        <f t="shared" si="30"/>
        <v>10.526315789473685</v>
      </c>
      <c r="X90" s="154">
        <v>10</v>
      </c>
      <c r="Y90" s="159">
        <f t="shared" si="31"/>
        <v>2.0408163265306123</v>
      </c>
      <c r="Z90" s="157">
        <v>1666</v>
      </c>
      <c r="AA90" s="212" t="s">
        <v>671</v>
      </c>
      <c r="AB90" s="104"/>
      <c r="AC90"/>
    </row>
    <row r="91" spans="3:30" x14ac:dyDescent="0.25">
      <c r="C91" s="151" t="s">
        <v>735</v>
      </c>
      <c r="D91" s="152" t="s">
        <v>509</v>
      </c>
      <c r="E91" s="152" t="s">
        <v>283</v>
      </c>
      <c r="F91" s="153">
        <v>162.04599999999999</v>
      </c>
      <c r="G91" s="153">
        <v>0.15</v>
      </c>
      <c r="H91" s="153">
        <v>77.998000000000005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3.8260000000000001</v>
      </c>
      <c r="O91" s="153">
        <v>0.6</v>
      </c>
      <c r="P91" s="182">
        <v>0.77500000000000002</v>
      </c>
      <c r="Q91" s="153">
        <v>0.7</v>
      </c>
      <c r="R91" s="153">
        <v>70.400000000000006</v>
      </c>
      <c r="S91" s="153">
        <v>3.57</v>
      </c>
      <c r="T91" s="154">
        <f t="shared" si="29"/>
        <v>49.28</v>
      </c>
      <c r="U91" s="155" t="s">
        <v>153</v>
      </c>
      <c r="V91" s="183">
        <v>8</v>
      </c>
      <c r="W91" s="156">
        <f t="shared" si="30"/>
        <v>11.428571428571429</v>
      </c>
      <c r="X91" s="183">
        <v>90</v>
      </c>
      <c r="Y91" s="156">
        <f t="shared" si="31"/>
        <v>1.2784090909090908</v>
      </c>
      <c r="Z91" s="157">
        <v>1499</v>
      </c>
      <c r="AA91" s="158" t="s">
        <v>663</v>
      </c>
      <c r="AB91" s="104"/>
      <c r="AC91"/>
    </row>
    <row r="92" spans="3:30" x14ac:dyDescent="0.25">
      <c r="C92" s="151" t="s">
        <v>736</v>
      </c>
      <c r="D92" s="152" t="s">
        <v>506</v>
      </c>
      <c r="E92" s="152" t="s">
        <v>208</v>
      </c>
      <c r="F92" s="153">
        <v>163.22</v>
      </c>
      <c r="G92" s="153">
        <v>0.15</v>
      </c>
      <c r="H92" s="153">
        <v>77.998000000000005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0.45</v>
      </c>
      <c r="O92" s="153">
        <v>34</v>
      </c>
      <c r="P92" s="182">
        <v>9.0999999999999998E-2</v>
      </c>
      <c r="Q92" s="153">
        <v>0.4</v>
      </c>
      <c r="R92" s="153">
        <v>1.1000000000000001</v>
      </c>
      <c r="S92" s="153">
        <v>0.23</v>
      </c>
      <c r="T92" s="154">
        <f t="shared" si="29"/>
        <v>0.44000000000000006</v>
      </c>
      <c r="U92" s="155" t="s">
        <v>128</v>
      </c>
      <c r="V92" s="154">
        <v>8</v>
      </c>
      <c r="W92" s="156">
        <f t="shared" si="30"/>
        <v>20</v>
      </c>
      <c r="X92" s="154">
        <v>3</v>
      </c>
      <c r="Y92" s="156">
        <f t="shared" si="31"/>
        <v>2.7272727272727271</v>
      </c>
      <c r="Z92" s="157">
        <v>0</v>
      </c>
      <c r="AA92" s="212" t="s">
        <v>671</v>
      </c>
      <c r="AB92" s="104"/>
      <c r="AC92"/>
    </row>
    <row r="93" spans="3:30" x14ac:dyDescent="0.25">
      <c r="C93" s="151" t="s">
        <v>737</v>
      </c>
      <c r="D93" s="152" t="s">
        <v>504</v>
      </c>
      <c r="E93" s="152" t="s">
        <v>208</v>
      </c>
      <c r="F93" s="153">
        <v>164.23699999999999</v>
      </c>
      <c r="G93" s="153">
        <v>0.15</v>
      </c>
      <c r="H93" s="153">
        <v>77.998000000000005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0.66500000000000004</v>
      </c>
      <c r="O93" s="153">
        <v>34</v>
      </c>
      <c r="P93" s="182">
        <v>0.13500000000000001</v>
      </c>
      <c r="Q93" s="153">
        <v>0.6</v>
      </c>
      <c r="R93" s="153">
        <v>1.6</v>
      </c>
      <c r="S93" s="153">
        <v>0.34</v>
      </c>
      <c r="T93" s="154">
        <f t="shared" si="29"/>
        <v>0.96</v>
      </c>
      <c r="U93" s="155" t="s">
        <v>128</v>
      </c>
      <c r="V93" s="154">
        <v>8</v>
      </c>
      <c r="W93" s="156">
        <f t="shared" si="30"/>
        <v>13.333333333333334</v>
      </c>
      <c r="X93" s="154">
        <v>3</v>
      </c>
      <c r="Y93" s="156">
        <f t="shared" si="31"/>
        <v>1.875</v>
      </c>
      <c r="Z93" s="157">
        <v>0</v>
      </c>
      <c r="AA93" s="212" t="s">
        <v>671</v>
      </c>
      <c r="AB93" s="104"/>
      <c r="AC93"/>
      <c r="AD93" s="35"/>
    </row>
    <row r="94" spans="3:30" x14ac:dyDescent="0.25">
      <c r="C94" s="151" t="s">
        <v>738</v>
      </c>
      <c r="D94" s="152" t="s">
        <v>502</v>
      </c>
      <c r="E94" s="152" t="s">
        <v>208</v>
      </c>
      <c r="F94" s="153">
        <v>164.49799999999999</v>
      </c>
      <c r="G94" s="153">
        <v>0.15</v>
      </c>
      <c r="H94" s="153">
        <v>77.998000000000005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-2.6150000000000002</v>
      </c>
      <c r="O94" s="153">
        <v>34</v>
      </c>
      <c r="P94" s="182">
        <v>-0.53</v>
      </c>
      <c r="Q94" s="153">
        <v>-2.5</v>
      </c>
      <c r="R94" s="153">
        <v>-6.5</v>
      </c>
      <c r="S94" s="153">
        <v>-1.35</v>
      </c>
      <c r="T94" s="154">
        <f t="shared" si="29"/>
        <v>16.25</v>
      </c>
      <c r="U94" s="155" t="s">
        <v>212</v>
      </c>
      <c r="V94" s="154">
        <v>20</v>
      </c>
      <c r="W94" s="159">
        <f t="shared" si="30"/>
        <v>8</v>
      </c>
      <c r="X94" s="154">
        <v>10</v>
      </c>
      <c r="Y94" s="159">
        <f t="shared" si="31"/>
        <v>1.5384615384615385</v>
      </c>
      <c r="Z94" s="157">
        <v>1666</v>
      </c>
      <c r="AA94" s="212" t="s">
        <v>671</v>
      </c>
      <c r="AB94" s="104"/>
      <c r="AC94"/>
    </row>
    <row r="95" spans="3:30" x14ac:dyDescent="0.25">
      <c r="C95" s="161" t="s">
        <v>739</v>
      </c>
      <c r="D95" s="162" t="s">
        <v>500</v>
      </c>
      <c r="E95" s="162" t="s">
        <v>208</v>
      </c>
      <c r="F95" s="163">
        <v>165.34200000000001</v>
      </c>
      <c r="G95" s="163">
        <v>0.15</v>
      </c>
      <c r="H95" s="163">
        <v>77.998000000000005</v>
      </c>
      <c r="I95" s="163">
        <v>0</v>
      </c>
      <c r="J95" s="163">
        <v>0</v>
      </c>
      <c r="K95" s="163">
        <v>0</v>
      </c>
      <c r="L95" s="163">
        <v>0</v>
      </c>
      <c r="M95" s="163">
        <v>0</v>
      </c>
      <c r="N95" s="163">
        <v>2.294</v>
      </c>
      <c r="O95" s="163">
        <v>34</v>
      </c>
      <c r="P95" s="185">
        <v>0.46500000000000002</v>
      </c>
      <c r="Q95" s="163">
        <v>2.2000000000000002</v>
      </c>
      <c r="R95" s="163">
        <v>5.7</v>
      </c>
      <c r="S95" s="163">
        <v>1.18</v>
      </c>
      <c r="T95" s="164">
        <f t="shared" si="29"/>
        <v>12.540000000000001</v>
      </c>
      <c r="U95" s="165" t="s">
        <v>212</v>
      </c>
      <c r="V95" s="164">
        <v>20</v>
      </c>
      <c r="W95" s="166">
        <f t="shared" si="30"/>
        <v>9.0909090909090899</v>
      </c>
      <c r="X95" s="164">
        <v>10</v>
      </c>
      <c r="Y95" s="166">
        <f t="shared" si="31"/>
        <v>1.7543859649122806</v>
      </c>
      <c r="Z95" s="167">
        <v>1666</v>
      </c>
      <c r="AA95" s="214" t="s">
        <v>671</v>
      </c>
      <c r="AB95" s="104"/>
      <c r="AC95"/>
    </row>
    <row r="96" spans="3:30" x14ac:dyDescent="0.25">
      <c r="T96" s="169">
        <f>SUM(T88:T95)</f>
        <v>140.76</v>
      </c>
      <c r="Z96" s="141">
        <f>SUM(Z88:Z95)</f>
        <v>9662</v>
      </c>
    </row>
    <row r="97" spans="1:30" s="22" customFormat="1" x14ac:dyDescent="0.25">
      <c r="A97" s="195"/>
      <c r="B97" s="195"/>
      <c r="C97" s="216"/>
      <c r="D97" s="216"/>
      <c r="E97" s="195"/>
      <c r="F97" s="217"/>
      <c r="G97" s="218"/>
      <c r="H97" s="217"/>
      <c r="I97" s="217"/>
      <c r="J97" s="217"/>
      <c r="K97" s="217"/>
      <c r="L97" s="217"/>
      <c r="M97" s="217"/>
      <c r="N97" s="217"/>
      <c r="O97" s="217"/>
      <c r="P97" s="219"/>
      <c r="Q97" s="220"/>
      <c r="R97" s="220"/>
      <c r="S97" s="217"/>
      <c r="T97" s="217"/>
      <c r="U97" s="217"/>
      <c r="V97" s="218"/>
      <c r="W97" s="218"/>
      <c r="X97" s="218"/>
      <c r="Y97" s="218"/>
      <c r="Z97" s="221"/>
      <c r="AA97" s="217"/>
      <c r="AB97" s="142"/>
      <c r="AC97" s="142"/>
    </row>
    <row r="98" spans="1:30" x14ac:dyDescent="0.25">
      <c r="A98" s="102"/>
      <c r="B98" s="102"/>
      <c r="C98" s="101"/>
      <c r="D98" s="101"/>
      <c r="E98" s="102"/>
      <c r="F98" s="25"/>
      <c r="G98" s="169"/>
      <c r="H98" s="25"/>
      <c r="I98" s="25"/>
      <c r="J98" s="25"/>
      <c r="K98" s="25"/>
      <c r="L98" s="25"/>
      <c r="M98" s="25"/>
      <c r="N98" s="25"/>
      <c r="O98" s="25"/>
      <c r="P98" s="170"/>
      <c r="Q98" s="171"/>
      <c r="R98" s="171"/>
      <c r="S98" s="25"/>
      <c r="T98" s="25"/>
      <c r="U98" s="25"/>
    </row>
    <row r="99" spans="1:30" x14ac:dyDescent="0.25">
      <c r="A99" s="102"/>
      <c r="B99" s="102"/>
      <c r="C99" s="222" t="s">
        <v>740</v>
      </c>
      <c r="D99" s="223" t="s">
        <v>304</v>
      </c>
      <c r="E99" s="224" t="s">
        <v>186</v>
      </c>
      <c r="F99" s="224">
        <v>183.13800000000001</v>
      </c>
      <c r="G99" s="224">
        <v>0.16</v>
      </c>
      <c r="H99" s="224">
        <v>113.999</v>
      </c>
      <c r="I99" s="224">
        <v>0.62339999999999995</v>
      </c>
      <c r="J99" s="224">
        <v>0.125</v>
      </c>
      <c r="K99" s="224">
        <v>-18.850000000000001</v>
      </c>
      <c r="L99" s="224">
        <v>-0.48699999999999999</v>
      </c>
      <c r="M99" s="224">
        <v>-0.65600000000000003</v>
      </c>
      <c r="N99" s="224">
        <v>0</v>
      </c>
      <c r="O99" s="224">
        <v>9.1</v>
      </c>
      <c r="P99" s="225">
        <v>9.2899999999999991</v>
      </c>
      <c r="Q99" s="224">
        <v>8.1999999999999993</v>
      </c>
      <c r="R99" s="224">
        <v>178.7</v>
      </c>
      <c r="S99" s="224">
        <v>7.73</v>
      </c>
      <c r="T99" s="89">
        <f t="shared" ref="T99:T102" si="32">Q99*R99</f>
        <v>1465.3399999999997</v>
      </c>
      <c r="U99" s="88" t="s">
        <v>181</v>
      </c>
      <c r="V99" s="89">
        <v>15</v>
      </c>
      <c r="W99" s="90">
        <f>ABS(V99/Q102)</f>
        <v>1.8072289156626504</v>
      </c>
      <c r="X99" s="89">
        <v>220</v>
      </c>
      <c r="Y99" s="90">
        <f t="shared" ref="Y99:Y100" si="33">ABS(X99/R99)</f>
        <v>1.2311135982092893</v>
      </c>
      <c r="Z99" s="91">
        <v>3698</v>
      </c>
      <c r="AA99" s="92" t="s">
        <v>659</v>
      </c>
      <c r="AB99" s="104"/>
      <c r="AC99"/>
    </row>
    <row r="100" spans="1:30" x14ac:dyDescent="0.25">
      <c r="A100" s="102"/>
      <c r="B100" s="102"/>
      <c r="C100" s="226" t="s">
        <v>741</v>
      </c>
      <c r="D100" s="33" t="s">
        <v>307</v>
      </c>
      <c r="E100" s="191" t="s">
        <v>308</v>
      </c>
      <c r="F100" s="191">
        <v>184.571</v>
      </c>
      <c r="G100" s="191">
        <v>0.31</v>
      </c>
      <c r="H100" s="191">
        <v>113.999</v>
      </c>
      <c r="I100" s="191">
        <v>-0.4325</v>
      </c>
      <c r="J100" s="191">
        <v>-0.14899999999999999</v>
      </c>
      <c r="K100" s="191">
        <v>22.46</v>
      </c>
      <c r="L100" s="191">
        <v>0.79100000000000004</v>
      </c>
      <c r="M100" s="191">
        <v>1.5129999999999999</v>
      </c>
      <c r="N100" s="191">
        <v>0</v>
      </c>
      <c r="O100" s="191">
        <v>17.7</v>
      </c>
      <c r="P100" s="192">
        <v>-6.4379999999999997</v>
      </c>
      <c r="Q100" s="191">
        <v>-8.1999999999999993</v>
      </c>
      <c r="R100" s="116">
        <v>-123.8</v>
      </c>
      <c r="S100" s="191">
        <v>-5.35</v>
      </c>
      <c r="T100" s="193">
        <f t="shared" si="32"/>
        <v>1015.1599999999999</v>
      </c>
      <c r="U100" s="117" t="s">
        <v>309</v>
      </c>
      <c r="V100" s="118">
        <v>20</v>
      </c>
      <c r="W100" s="119">
        <f>ABS(V100/(Q101+Q100))</f>
        <v>1.2195121951219514</v>
      </c>
      <c r="X100" s="118">
        <v>165</v>
      </c>
      <c r="Y100" s="119">
        <f t="shared" si="33"/>
        <v>1.3327948303715671</v>
      </c>
      <c r="Z100" s="107">
        <v>3698</v>
      </c>
      <c r="AA100" s="108" t="s">
        <v>659</v>
      </c>
      <c r="AB100" s="104" t="s">
        <v>742</v>
      </c>
      <c r="AC100"/>
    </row>
    <row r="101" spans="1:30" x14ac:dyDescent="0.25">
      <c r="A101" s="102"/>
      <c r="B101" s="102"/>
      <c r="C101" s="226" t="s">
        <v>743</v>
      </c>
      <c r="D101" s="33" t="s">
        <v>311</v>
      </c>
      <c r="E101" s="191" t="s">
        <v>308</v>
      </c>
      <c r="F101" s="191">
        <v>185.911</v>
      </c>
      <c r="G101" s="191">
        <v>0.31</v>
      </c>
      <c r="H101" s="191">
        <v>113.999</v>
      </c>
      <c r="I101" s="191">
        <v>-0.4325</v>
      </c>
      <c r="J101" s="191">
        <v>-0.14899999999999999</v>
      </c>
      <c r="K101" s="191">
        <v>22.46</v>
      </c>
      <c r="L101" s="191">
        <v>0.79100000000000004</v>
      </c>
      <c r="M101" s="191">
        <v>1.5129999999999999</v>
      </c>
      <c r="N101" s="191">
        <v>0</v>
      </c>
      <c r="O101" s="191">
        <v>17.7</v>
      </c>
      <c r="P101" s="192">
        <v>-6.4379999999999997</v>
      </c>
      <c r="Q101" s="191">
        <v>-8.1999999999999993</v>
      </c>
      <c r="R101" s="116">
        <v>-123.8</v>
      </c>
      <c r="S101" s="191">
        <v>-5.35</v>
      </c>
      <c r="T101" s="193">
        <f t="shared" si="32"/>
        <v>1015.1599999999999</v>
      </c>
      <c r="U101" s="120" t="s">
        <v>670</v>
      </c>
      <c r="V101" s="124"/>
      <c r="W101" s="122"/>
      <c r="X101" s="124"/>
      <c r="Y101" s="122"/>
      <c r="Z101" s="107">
        <v>0</v>
      </c>
      <c r="AA101" s="123" t="s">
        <v>671</v>
      </c>
      <c r="AB101" s="104" t="s">
        <v>742</v>
      </c>
      <c r="AC101"/>
    </row>
    <row r="102" spans="1:30" x14ac:dyDescent="0.25">
      <c r="A102" s="102"/>
      <c r="B102" s="102"/>
      <c r="C102" s="227" t="s">
        <v>744</v>
      </c>
      <c r="D102" s="228" t="s">
        <v>313</v>
      </c>
      <c r="E102" s="229" t="s">
        <v>186</v>
      </c>
      <c r="F102" s="229">
        <v>187.20599999999999</v>
      </c>
      <c r="G102" s="229">
        <v>0.16</v>
      </c>
      <c r="H102" s="229">
        <v>113.999</v>
      </c>
      <c r="I102" s="229">
        <v>0.63060000000000005</v>
      </c>
      <c r="J102" s="229">
        <v>0.12640000000000001</v>
      </c>
      <c r="K102" s="229">
        <v>-19.021999999999998</v>
      </c>
      <c r="L102" s="229">
        <v>-0.48099999999999998</v>
      </c>
      <c r="M102" s="229">
        <v>-0.66300000000000003</v>
      </c>
      <c r="N102" s="229">
        <v>0</v>
      </c>
      <c r="O102" s="229">
        <v>9.1</v>
      </c>
      <c r="P102" s="230">
        <v>9.3970000000000002</v>
      </c>
      <c r="Q102" s="229">
        <v>8.3000000000000007</v>
      </c>
      <c r="R102" s="229">
        <v>180.7</v>
      </c>
      <c r="S102" s="229">
        <v>7.82</v>
      </c>
      <c r="T102" s="129">
        <f t="shared" si="32"/>
        <v>1499.81</v>
      </c>
      <c r="U102" s="128" t="s">
        <v>181</v>
      </c>
      <c r="V102" s="129">
        <v>15</v>
      </c>
      <c r="W102" s="130">
        <f>ABS(V102/Q105)</f>
        <v>10</v>
      </c>
      <c r="X102" s="129">
        <v>220</v>
      </c>
      <c r="Y102" s="130">
        <f t="shared" ref="Y102" si="34">ABS(X102/R102)</f>
        <v>1.2174875484228003</v>
      </c>
      <c r="Z102" s="131">
        <v>3698</v>
      </c>
      <c r="AA102" s="209" t="s">
        <v>659</v>
      </c>
      <c r="AB102" s="104"/>
      <c r="AC102"/>
    </row>
    <row r="103" spans="1:30" x14ac:dyDescent="0.25">
      <c r="A103" s="102"/>
      <c r="B103" s="102"/>
      <c r="C103" s="101"/>
      <c r="D103" s="101"/>
      <c r="E103" s="102"/>
      <c r="F103" s="102"/>
      <c r="G103" s="169"/>
      <c r="H103" s="102"/>
      <c r="I103" s="102"/>
      <c r="J103" s="102"/>
      <c r="K103" s="102"/>
      <c r="L103" s="102"/>
      <c r="M103" s="102"/>
      <c r="N103" s="102"/>
      <c r="O103" s="102"/>
      <c r="P103" s="174"/>
      <c r="Q103" s="171"/>
      <c r="R103" s="171"/>
      <c r="S103" s="102"/>
      <c r="T103" s="210">
        <f>SUM(T99:T102)</f>
        <v>4995.4699999999993</v>
      </c>
      <c r="U103" s="25" t="s">
        <v>745</v>
      </c>
      <c r="V103" s="3"/>
      <c r="W103" s="3"/>
      <c r="X103" s="3"/>
      <c r="Y103" s="3"/>
      <c r="Z103" s="141">
        <f>SUM(Z99:Z102)</f>
        <v>11094</v>
      </c>
      <c r="AC103"/>
    </row>
    <row r="104" spans="1:30" x14ac:dyDescent="0.25">
      <c r="A104" s="102"/>
      <c r="B104" s="102"/>
      <c r="C104" s="101"/>
      <c r="D104" s="101"/>
      <c r="E104" s="102"/>
      <c r="F104" s="102"/>
      <c r="G104" s="169"/>
      <c r="H104" s="102"/>
      <c r="I104" s="102"/>
      <c r="J104" s="102"/>
      <c r="K104" s="102"/>
      <c r="L104" s="102"/>
      <c r="M104" s="102"/>
      <c r="N104" s="102"/>
      <c r="O104" s="102"/>
      <c r="P104" s="174"/>
      <c r="Q104" s="171"/>
      <c r="R104" s="171"/>
      <c r="S104" s="102"/>
      <c r="T104" s="102"/>
      <c r="U104" s="25"/>
      <c r="V104" s="3"/>
      <c r="W104" s="3"/>
      <c r="X104" s="3"/>
      <c r="Y104" s="3"/>
      <c r="AC104"/>
    </row>
    <row r="105" spans="1:30" x14ac:dyDescent="0.25">
      <c r="A105" s="102"/>
      <c r="B105" s="102"/>
      <c r="C105" s="143" t="s">
        <v>746</v>
      </c>
      <c r="D105" s="144" t="s">
        <v>315</v>
      </c>
      <c r="E105" s="144" t="s">
        <v>208</v>
      </c>
      <c r="F105" s="145">
        <v>182.858</v>
      </c>
      <c r="G105" s="145">
        <v>0.15</v>
      </c>
      <c r="H105" s="145">
        <v>113.999</v>
      </c>
      <c r="I105" s="145">
        <v>0</v>
      </c>
      <c r="J105" s="145">
        <v>0</v>
      </c>
      <c r="K105" s="145">
        <v>0</v>
      </c>
      <c r="L105" s="145">
        <v>0</v>
      </c>
      <c r="M105" s="145">
        <v>0</v>
      </c>
      <c r="N105" s="145">
        <v>-1.5880000000000001</v>
      </c>
      <c r="O105" s="145">
        <v>34</v>
      </c>
      <c r="P105" s="180">
        <v>-0.32200000000000001</v>
      </c>
      <c r="Q105" s="145">
        <v>-1.5</v>
      </c>
      <c r="R105" s="145">
        <v>-3.9</v>
      </c>
      <c r="S105" s="145">
        <v>-0.82</v>
      </c>
      <c r="T105" s="146">
        <f t="shared" ref="T105:T112" si="35">Q105*R105</f>
        <v>5.85</v>
      </c>
      <c r="U105" s="147" t="s">
        <v>212</v>
      </c>
      <c r="V105" s="146">
        <v>20</v>
      </c>
      <c r="W105" s="181">
        <f t="shared" ref="W105:W112" si="36">ABS(V105/Q105)</f>
        <v>13.333333333333334</v>
      </c>
      <c r="X105" s="146">
        <v>10</v>
      </c>
      <c r="Y105" s="181">
        <f t="shared" ref="Y105:Y112" si="37">ABS(X105/R105)</f>
        <v>2.5641025641025643</v>
      </c>
      <c r="Z105" s="149">
        <v>1666</v>
      </c>
      <c r="AA105" s="150"/>
      <c r="AB105" s="104"/>
      <c r="AC105"/>
    </row>
    <row r="106" spans="1:30" x14ac:dyDescent="0.25">
      <c r="A106" s="102"/>
      <c r="B106" s="102"/>
      <c r="C106" s="151" t="s">
        <v>747</v>
      </c>
      <c r="D106" s="152" t="s">
        <v>317</v>
      </c>
      <c r="E106" s="152" t="s">
        <v>208</v>
      </c>
      <c r="F106" s="153">
        <v>183.429</v>
      </c>
      <c r="G106" s="153">
        <v>0.15</v>
      </c>
      <c r="H106" s="153">
        <v>113.999</v>
      </c>
      <c r="I106" s="153">
        <v>0</v>
      </c>
      <c r="J106" s="153">
        <v>0</v>
      </c>
      <c r="K106" s="153">
        <v>0</v>
      </c>
      <c r="L106" s="153">
        <v>0</v>
      </c>
      <c r="M106" s="153">
        <v>0</v>
      </c>
      <c r="N106" s="153">
        <v>1.712</v>
      </c>
      <c r="O106" s="153">
        <v>34</v>
      </c>
      <c r="P106" s="182">
        <v>0.34699999999999998</v>
      </c>
      <c r="Q106" s="153">
        <v>1.6</v>
      </c>
      <c r="R106" s="153">
        <v>4.2</v>
      </c>
      <c r="S106" s="153">
        <v>0.88</v>
      </c>
      <c r="T106" s="154">
        <f t="shared" si="35"/>
        <v>6.7200000000000006</v>
      </c>
      <c r="U106" s="155" t="s">
        <v>212</v>
      </c>
      <c r="V106" s="154">
        <v>20</v>
      </c>
      <c r="W106" s="159">
        <f t="shared" si="36"/>
        <v>12.5</v>
      </c>
      <c r="X106" s="154">
        <v>10</v>
      </c>
      <c r="Y106" s="159">
        <f t="shared" si="37"/>
        <v>2.3809523809523809</v>
      </c>
      <c r="Z106" s="157">
        <v>1666</v>
      </c>
      <c r="AA106" s="158"/>
      <c r="AB106" s="104"/>
      <c r="AC106"/>
    </row>
    <row r="107" spans="1:30" x14ac:dyDescent="0.25">
      <c r="A107" s="102"/>
      <c r="B107" s="102"/>
      <c r="C107" s="151" t="s">
        <v>748</v>
      </c>
      <c r="D107" s="152" t="s">
        <v>320</v>
      </c>
      <c r="E107" s="152" t="s">
        <v>208</v>
      </c>
      <c r="F107" s="153">
        <v>184.06700000000001</v>
      </c>
      <c r="G107" s="153">
        <v>0.15</v>
      </c>
      <c r="H107" s="153">
        <v>113.999</v>
      </c>
      <c r="I107" s="153">
        <v>0</v>
      </c>
      <c r="J107" s="153">
        <v>0</v>
      </c>
      <c r="K107" s="153">
        <v>0</v>
      </c>
      <c r="L107" s="153">
        <v>0</v>
      </c>
      <c r="M107" s="153">
        <v>0</v>
      </c>
      <c r="N107" s="153">
        <v>-2.8719999999999999</v>
      </c>
      <c r="O107" s="153">
        <v>34</v>
      </c>
      <c r="P107" s="182">
        <v>-0.58199999999999996</v>
      </c>
      <c r="Q107" s="153">
        <v>-2.7</v>
      </c>
      <c r="R107" s="153">
        <v>-7.1</v>
      </c>
      <c r="S107" s="153">
        <v>-1.48</v>
      </c>
      <c r="T107" s="154">
        <f t="shared" si="35"/>
        <v>19.170000000000002</v>
      </c>
      <c r="U107" s="155" t="s">
        <v>212</v>
      </c>
      <c r="V107" s="154">
        <v>20</v>
      </c>
      <c r="W107" s="159">
        <f t="shared" si="36"/>
        <v>7.4074074074074066</v>
      </c>
      <c r="X107" s="154">
        <v>10</v>
      </c>
      <c r="Y107" s="159">
        <f t="shared" si="37"/>
        <v>1.4084507042253522</v>
      </c>
      <c r="Z107" s="157">
        <v>1666</v>
      </c>
      <c r="AA107" s="158"/>
      <c r="AB107" s="104"/>
      <c r="AC107"/>
    </row>
    <row r="108" spans="1:30" x14ac:dyDescent="0.25">
      <c r="A108" s="102"/>
      <c r="B108" s="102"/>
      <c r="C108" s="151" t="s">
        <v>749</v>
      </c>
      <c r="D108" s="152" t="s">
        <v>322</v>
      </c>
      <c r="E108" s="152" t="s">
        <v>208</v>
      </c>
      <c r="F108" s="153">
        <v>184.83099999999999</v>
      </c>
      <c r="G108" s="153">
        <v>0.15</v>
      </c>
      <c r="H108" s="153">
        <v>113.999</v>
      </c>
      <c r="I108" s="153">
        <v>0</v>
      </c>
      <c r="J108" s="153">
        <v>0</v>
      </c>
      <c r="K108" s="153">
        <v>0</v>
      </c>
      <c r="L108" s="153">
        <v>0</v>
      </c>
      <c r="M108" s="153">
        <v>0</v>
      </c>
      <c r="N108" s="153">
        <v>0.192</v>
      </c>
      <c r="O108" s="153">
        <v>34</v>
      </c>
      <c r="P108" s="182">
        <v>3.9E-2</v>
      </c>
      <c r="Q108" s="153">
        <v>0.2</v>
      </c>
      <c r="R108" s="153">
        <v>0.5</v>
      </c>
      <c r="S108" s="153">
        <v>0.1</v>
      </c>
      <c r="T108" s="154">
        <f t="shared" si="35"/>
        <v>0.1</v>
      </c>
      <c r="U108" s="155" t="s">
        <v>128</v>
      </c>
      <c r="V108" s="154">
        <v>8</v>
      </c>
      <c r="W108" s="156">
        <f t="shared" si="36"/>
        <v>40</v>
      </c>
      <c r="X108" s="154">
        <v>3</v>
      </c>
      <c r="Y108" s="156">
        <f t="shared" si="37"/>
        <v>6</v>
      </c>
      <c r="Z108" s="157">
        <v>0</v>
      </c>
      <c r="AA108" s="158"/>
      <c r="AB108" s="104"/>
      <c r="AC108"/>
      <c r="AD108" s="35"/>
    </row>
    <row r="109" spans="1:30" x14ac:dyDescent="0.25">
      <c r="A109" s="102"/>
      <c r="B109" s="102"/>
      <c r="C109" s="151" t="s">
        <v>750</v>
      </c>
      <c r="D109" s="152" t="s">
        <v>325</v>
      </c>
      <c r="E109" s="152" t="s">
        <v>208</v>
      </c>
      <c r="F109" s="153">
        <v>185.47399999999999</v>
      </c>
      <c r="G109" s="153">
        <v>0.15</v>
      </c>
      <c r="H109" s="153">
        <v>113.999</v>
      </c>
      <c r="I109" s="153">
        <v>0</v>
      </c>
      <c r="J109" s="153">
        <v>0</v>
      </c>
      <c r="K109" s="153">
        <v>0</v>
      </c>
      <c r="L109" s="153">
        <v>0</v>
      </c>
      <c r="M109" s="153">
        <v>0</v>
      </c>
      <c r="N109" s="153">
        <v>-0.77800000000000002</v>
      </c>
      <c r="O109" s="153">
        <v>34</v>
      </c>
      <c r="P109" s="182">
        <v>-0.158</v>
      </c>
      <c r="Q109" s="153">
        <v>-0.7</v>
      </c>
      <c r="R109" s="153">
        <v>-1.9</v>
      </c>
      <c r="S109" s="153">
        <v>-0.4</v>
      </c>
      <c r="T109" s="154">
        <f t="shared" si="35"/>
        <v>1.3299999999999998</v>
      </c>
      <c r="U109" s="155" t="s">
        <v>128</v>
      </c>
      <c r="V109" s="154">
        <v>8</v>
      </c>
      <c r="W109" s="156">
        <f t="shared" si="36"/>
        <v>11.428571428571429</v>
      </c>
      <c r="X109" s="154">
        <v>3</v>
      </c>
      <c r="Y109" s="156">
        <f t="shared" si="37"/>
        <v>1.5789473684210527</v>
      </c>
      <c r="Z109" s="157">
        <v>0</v>
      </c>
      <c r="AA109" s="158"/>
      <c r="AB109" s="104"/>
      <c r="AC109"/>
    </row>
    <row r="110" spans="1:30" x14ac:dyDescent="0.25">
      <c r="A110" s="102"/>
      <c r="B110" s="102"/>
      <c r="C110" s="151" t="s">
        <v>751</v>
      </c>
      <c r="D110" s="152" t="s">
        <v>327</v>
      </c>
      <c r="E110" s="152" t="s">
        <v>208</v>
      </c>
      <c r="F110" s="153">
        <v>186.23699999999999</v>
      </c>
      <c r="G110" s="153">
        <v>0.15</v>
      </c>
      <c r="H110" s="153">
        <v>113.999</v>
      </c>
      <c r="I110" s="153">
        <v>0</v>
      </c>
      <c r="J110" s="153">
        <v>0</v>
      </c>
      <c r="K110" s="153">
        <v>0</v>
      </c>
      <c r="L110" s="153">
        <v>0</v>
      </c>
      <c r="M110" s="153">
        <v>0</v>
      </c>
      <c r="N110" s="153">
        <v>-3.4940000000000002</v>
      </c>
      <c r="O110" s="153">
        <v>34</v>
      </c>
      <c r="P110" s="182">
        <v>-0.70899999999999996</v>
      </c>
      <c r="Q110" s="153">
        <v>-3.3</v>
      </c>
      <c r="R110" s="153">
        <v>-8.6</v>
      </c>
      <c r="S110" s="153">
        <v>-1.8</v>
      </c>
      <c r="T110" s="154">
        <f t="shared" si="35"/>
        <v>28.38</v>
      </c>
      <c r="U110" s="184" t="s">
        <v>111</v>
      </c>
      <c r="V110" s="154">
        <v>10</v>
      </c>
      <c r="W110" s="159">
        <f t="shared" si="36"/>
        <v>3.0303030303030303</v>
      </c>
      <c r="X110" s="154">
        <v>20</v>
      </c>
      <c r="Y110" s="159">
        <f t="shared" si="37"/>
        <v>2.3255813953488373</v>
      </c>
      <c r="Z110" s="157">
        <v>1666</v>
      </c>
      <c r="AA110" s="158"/>
      <c r="AB110" s="104"/>
      <c r="AC110"/>
    </row>
    <row r="111" spans="1:30" x14ac:dyDescent="0.25">
      <c r="A111" s="102"/>
      <c r="B111" s="102"/>
      <c r="C111" s="151" t="s">
        <v>752</v>
      </c>
      <c r="D111" s="152" t="s">
        <v>329</v>
      </c>
      <c r="E111" s="152" t="s">
        <v>208</v>
      </c>
      <c r="F111" s="153">
        <v>186.874</v>
      </c>
      <c r="G111" s="153">
        <v>0.15</v>
      </c>
      <c r="H111" s="153">
        <v>113.999</v>
      </c>
      <c r="I111" s="153">
        <v>0</v>
      </c>
      <c r="J111" s="153">
        <v>0</v>
      </c>
      <c r="K111" s="153">
        <v>0</v>
      </c>
      <c r="L111" s="153">
        <v>0</v>
      </c>
      <c r="M111" s="153">
        <v>0</v>
      </c>
      <c r="N111" s="153">
        <v>3.496</v>
      </c>
      <c r="O111" s="153">
        <v>34</v>
      </c>
      <c r="P111" s="182">
        <v>0.70899999999999996</v>
      </c>
      <c r="Q111" s="153">
        <v>3.3</v>
      </c>
      <c r="R111" s="153">
        <v>8.6</v>
      </c>
      <c r="S111" s="153">
        <v>1.8</v>
      </c>
      <c r="T111" s="154">
        <f t="shared" si="35"/>
        <v>28.38</v>
      </c>
      <c r="U111" s="184" t="s">
        <v>111</v>
      </c>
      <c r="V111" s="154">
        <v>10</v>
      </c>
      <c r="W111" s="159">
        <f t="shared" si="36"/>
        <v>3.0303030303030303</v>
      </c>
      <c r="X111" s="154">
        <v>20</v>
      </c>
      <c r="Y111" s="159">
        <f t="shared" si="37"/>
        <v>2.3255813953488373</v>
      </c>
      <c r="Z111" s="157">
        <v>1666</v>
      </c>
      <c r="AA111" s="158"/>
      <c r="AB111" s="104"/>
      <c r="AC111"/>
    </row>
    <row r="112" spans="1:30" x14ac:dyDescent="0.25">
      <c r="A112" s="102"/>
      <c r="B112" s="102"/>
      <c r="C112" s="161" t="s">
        <v>753</v>
      </c>
      <c r="D112" s="162" t="s">
        <v>333</v>
      </c>
      <c r="E112" s="162" t="s">
        <v>208</v>
      </c>
      <c r="F112" s="163">
        <v>187.44499999999999</v>
      </c>
      <c r="G112" s="163">
        <v>0.15</v>
      </c>
      <c r="H112" s="163">
        <v>113.999</v>
      </c>
      <c r="I112" s="163">
        <v>0</v>
      </c>
      <c r="J112" s="163">
        <v>0</v>
      </c>
      <c r="K112" s="163">
        <v>0</v>
      </c>
      <c r="L112" s="163">
        <v>0</v>
      </c>
      <c r="M112" s="163">
        <v>0</v>
      </c>
      <c r="N112" s="163">
        <v>-2.1560000000000001</v>
      </c>
      <c r="O112" s="163">
        <v>34</v>
      </c>
      <c r="P112" s="185">
        <v>-0.437</v>
      </c>
      <c r="Q112" s="163">
        <v>-2</v>
      </c>
      <c r="R112" s="163">
        <v>-5.3</v>
      </c>
      <c r="S112" s="163">
        <v>-1.1100000000000001</v>
      </c>
      <c r="T112" s="164">
        <f t="shared" si="35"/>
        <v>10.6</v>
      </c>
      <c r="U112" s="165" t="s">
        <v>212</v>
      </c>
      <c r="V112" s="164">
        <v>20</v>
      </c>
      <c r="W112" s="186">
        <f t="shared" si="36"/>
        <v>10</v>
      </c>
      <c r="X112" s="164">
        <v>10</v>
      </c>
      <c r="Y112" s="186">
        <f t="shared" si="37"/>
        <v>1.8867924528301887</v>
      </c>
      <c r="Z112" s="167">
        <v>1666</v>
      </c>
      <c r="AA112" s="168"/>
      <c r="AB112" s="104"/>
      <c r="AC112"/>
    </row>
    <row r="113" spans="1:30" x14ac:dyDescent="0.25">
      <c r="A113" s="102"/>
      <c r="B113" s="102"/>
      <c r="C113" s="101"/>
      <c r="D113" s="101"/>
      <c r="E113" s="102"/>
      <c r="F113" s="102"/>
      <c r="G113" s="169"/>
      <c r="H113" s="102"/>
      <c r="I113" s="102"/>
      <c r="J113" s="102"/>
      <c r="K113" s="102"/>
      <c r="L113" s="102"/>
      <c r="M113" s="102"/>
      <c r="N113" s="102"/>
      <c r="O113" s="102"/>
      <c r="P113" s="174"/>
      <c r="Q113" s="171"/>
      <c r="R113" s="171"/>
      <c r="S113" s="102"/>
      <c r="T113" s="169">
        <f>SUM(T105:T112)</f>
        <v>100.52999999999999</v>
      </c>
      <c r="U113" s="101" t="s">
        <v>675</v>
      </c>
      <c r="V113" s="3"/>
      <c r="W113" s="3"/>
      <c r="X113" s="3"/>
      <c r="Y113" s="3"/>
      <c r="Z113" s="141">
        <f>SUM(Z105:Z112)</f>
        <v>9996</v>
      </c>
      <c r="AC113"/>
    </row>
    <row r="114" spans="1:30" x14ac:dyDescent="0.25">
      <c r="A114" s="102"/>
      <c r="B114" s="102"/>
      <c r="C114" s="101"/>
      <c r="D114" s="101"/>
      <c r="E114" s="102"/>
      <c r="F114" s="25"/>
      <c r="G114" s="169"/>
      <c r="H114" s="25"/>
      <c r="I114" s="25"/>
      <c r="J114" s="25"/>
      <c r="K114" s="25"/>
      <c r="L114" s="25"/>
      <c r="M114" s="25"/>
      <c r="N114" s="25"/>
      <c r="O114" s="25"/>
      <c r="P114" s="170"/>
      <c r="Q114" s="171"/>
      <c r="R114" s="171"/>
      <c r="S114" s="25"/>
      <c r="T114" s="25"/>
      <c r="U114" s="25"/>
    </row>
    <row r="115" spans="1:30" x14ac:dyDescent="0.25">
      <c r="C115" s="84" t="s">
        <v>754</v>
      </c>
      <c r="D115" s="85" t="s">
        <v>538</v>
      </c>
      <c r="E115" s="86" t="s">
        <v>186</v>
      </c>
      <c r="F115" s="86">
        <v>239.71100000000001</v>
      </c>
      <c r="G115" s="86">
        <v>0.16</v>
      </c>
      <c r="H115" s="86">
        <v>113.999</v>
      </c>
      <c r="I115" s="86">
        <v>0.62450000000000006</v>
      </c>
      <c r="J115" s="86">
        <v>0.12520000000000001</v>
      </c>
      <c r="K115" s="86">
        <v>-18.850000000000001</v>
      </c>
      <c r="L115" s="86">
        <v>-0.48599999999999999</v>
      </c>
      <c r="M115" s="86">
        <v>-0.65700000000000003</v>
      </c>
      <c r="N115" s="86">
        <v>0</v>
      </c>
      <c r="O115" s="86">
        <v>9.1</v>
      </c>
      <c r="P115" s="172">
        <v>9.3070000000000004</v>
      </c>
      <c r="Q115" s="86">
        <v>8.1999999999999993</v>
      </c>
      <c r="R115" s="86">
        <v>179</v>
      </c>
      <c r="S115" s="86">
        <v>7.74</v>
      </c>
      <c r="T115" s="202">
        <f t="shared" ref="T115:T118" si="38">Q115*R115</f>
        <v>1467.8</v>
      </c>
      <c r="U115" s="88" t="s">
        <v>181</v>
      </c>
      <c r="V115" s="89">
        <v>15</v>
      </c>
      <c r="W115" s="90">
        <f>ABS(V115/Q118)</f>
        <v>1.7441860465116279</v>
      </c>
      <c r="X115" s="89">
        <v>220</v>
      </c>
      <c r="Y115" s="90">
        <f t="shared" ref="Y115:Y116" si="39">ABS(X115/R115)</f>
        <v>1.229050279329609</v>
      </c>
      <c r="Z115" s="91">
        <v>3698</v>
      </c>
      <c r="AA115" s="92" t="s">
        <v>659</v>
      </c>
      <c r="AB115" s="104"/>
      <c r="AC115"/>
    </row>
    <row r="116" spans="1:30" x14ac:dyDescent="0.25">
      <c r="C116" s="100" t="s">
        <v>755</v>
      </c>
      <c r="D116" s="101" t="s">
        <v>536</v>
      </c>
      <c r="E116" s="191" t="s">
        <v>308</v>
      </c>
      <c r="F116" s="102">
        <v>241.15899999999999</v>
      </c>
      <c r="G116" s="102">
        <v>0.31</v>
      </c>
      <c r="H116" s="102">
        <v>113.999</v>
      </c>
      <c r="I116" s="102">
        <v>-0.44169999999999998</v>
      </c>
      <c r="J116" s="102">
        <v>-0.1522</v>
      </c>
      <c r="K116" s="102">
        <v>22.917999999999999</v>
      </c>
      <c r="L116" s="102">
        <v>0.77400000000000002</v>
      </c>
      <c r="M116" s="102">
        <v>1.5449999999999999</v>
      </c>
      <c r="N116" s="102">
        <v>0</v>
      </c>
      <c r="O116" s="102">
        <v>17.7</v>
      </c>
      <c r="P116" s="174">
        <v>-6.5750000000000002</v>
      </c>
      <c r="Q116" s="102">
        <v>-8.3000000000000007</v>
      </c>
      <c r="R116" s="116">
        <v>-126.4</v>
      </c>
      <c r="S116" s="102">
        <v>-5.47</v>
      </c>
      <c r="T116" s="169">
        <f t="shared" si="38"/>
        <v>1049.1200000000001</v>
      </c>
      <c r="U116" s="117" t="s">
        <v>309</v>
      </c>
      <c r="V116" s="118">
        <v>20</v>
      </c>
      <c r="W116" s="119">
        <f>ABS(V116/(Q117+Q116))</f>
        <v>1.2048192771084336</v>
      </c>
      <c r="X116" s="118">
        <v>165</v>
      </c>
      <c r="Y116" s="119">
        <f t="shared" si="39"/>
        <v>1.3053797468354429</v>
      </c>
      <c r="Z116" s="107">
        <v>3698</v>
      </c>
      <c r="AA116" s="108" t="s">
        <v>659</v>
      </c>
      <c r="AB116" s="104"/>
      <c r="AC116"/>
    </row>
    <row r="117" spans="1:30" x14ac:dyDescent="0.25">
      <c r="C117" s="100" t="s">
        <v>756</v>
      </c>
      <c r="D117" s="101" t="s">
        <v>534</v>
      </c>
      <c r="E117" s="191" t="s">
        <v>308</v>
      </c>
      <c r="F117" s="102">
        <v>242.51400000000001</v>
      </c>
      <c r="G117" s="102">
        <v>0.31</v>
      </c>
      <c r="H117" s="102">
        <v>113.999</v>
      </c>
      <c r="I117" s="102">
        <v>-0.44169999999999998</v>
      </c>
      <c r="J117" s="102">
        <v>-0.1522</v>
      </c>
      <c r="K117" s="102">
        <v>22.917999999999999</v>
      </c>
      <c r="L117" s="102">
        <v>0.77400000000000002</v>
      </c>
      <c r="M117" s="102">
        <v>1.5449999999999999</v>
      </c>
      <c r="N117" s="102">
        <v>0</v>
      </c>
      <c r="O117" s="102">
        <v>17.7</v>
      </c>
      <c r="P117" s="174">
        <v>-6.5750000000000002</v>
      </c>
      <c r="Q117" s="102">
        <v>-8.3000000000000007</v>
      </c>
      <c r="R117" s="116">
        <v>-126.4</v>
      </c>
      <c r="S117" s="102">
        <v>-5.47</v>
      </c>
      <c r="T117" s="169">
        <f t="shared" si="38"/>
        <v>1049.1200000000001</v>
      </c>
      <c r="U117" s="120" t="s">
        <v>670</v>
      </c>
      <c r="V117" s="124"/>
      <c r="W117" s="122"/>
      <c r="X117" s="124"/>
      <c r="Y117" s="122"/>
      <c r="Z117" s="107">
        <v>0</v>
      </c>
      <c r="AA117" s="123" t="s">
        <v>671</v>
      </c>
      <c r="AB117" s="104"/>
      <c r="AC117"/>
    </row>
    <row r="118" spans="1:30" x14ac:dyDescent="0.25">
      <c r="C118" s="125" t="s">
        <v>757</v>
      </c>
      <c r="D118" s="126" t="s">
        <v>532</v>
      </c>
      <c r="E118" s="16" t="s">
        <v>186</v>
      </c>
      <c r="F118" s="16">
        <v>243.82400000000001</v>
      </c>
      <c r="G118" s="16">
        <v>0.16</v>
      </c>
      <c r="H118" s="16">
        <v>113.999</v>
      </c>
      <c r="I118" s="16">
        <v>0.65190000000000003</v>
      </c>
      <c r="J118" s="16">
        <v>0.13070000000000001</v>
      </c>
      <c r="K118" s="16">
        <v>-19.71</v>
      </c>
      <c r="L118" s="16">
        <v>-0.46600000000000003</v>
      </c>
      <c r="M118" s="16">
        <v>-0.68600000000000005</v>
      </c>
      <c r="N118" s="16">
        <v>0</v>
      </c>
      <c r="O118" s="16">
        <v>9.1</v>
      </c>
      <c r="P118" s="176">
        <v>9.7149999999999999</v>
      </c>
      <c r="Q118" s="16">
        <v>8.6</v>
      </c>
      <c r="R118" s="16">
        <v>186.8</v>
      </c>
      <c r="S118" s="16">
        <v>8.08</v>
      </c>
      <c r="T118" s="231">
        <f t="shared" si="38"/>
        <v>1606.48</v>
      </c>
      <c r="U118" s="128" t="s">
        <v>181</v>
      </c>
      <c r="V118" s="129">
        <v>15</v>
      </c>
      <c r="W118" s="130">
        <f>ABS(V118/Q121)</f>
        <v>8.3333333333333339</v>
      </c>
      <c r="X118" s="129">
        <v>220</v>
      </c>
      <c r="Y118" s="130">
        <f t="shared" ref="Y118" si="40">ABS(X118/R118)</f>
        <v>1.1777301927194861</v>
      </c>
      <c r="Z118" s="131">
        <v>3698</v>
      </c>
      <c r="AA118" s="132" t="s">
        <v>659</v>
      </c>
      <c r="AB118" s="104"/>
      <c r="AC118"/>
    </row>
    <row r="119" spans="1:30" x14ac:dyDescent="0.25">
      <c r="F119"/>
      <c r="H119"/>
      <c r="I119"/>
      <c r="J119"/>
      <c r="K119"/>
      <c r="L119"/>
      <c r="M119"/>
      <c r="N119"/>
      <c r="O119"/>
      <c r="P119" s="179"/>
      <c r="S119"/>
      <c r="T119" s="215">
        <f>SUM(T115:T118)</f>
        <v>5172.5200000000004</v>
      </c>
      <c r="V119" s="3"/>
      <c r="W119" s="3"/>
      <c r="X119" s="3"/>
      <c r="Y119" s="3"/>
      <c r="Z119" s="141">
        <f>SUM(Z115:Z118)</f>
        <v>11094</v>
      </c>
      <c r="AC119"/>
    </row>
    <row r="120" spans="1:30" x14ac:dyDescent="0.25">
      <c r="F120"/>
      <c r="H120"/>
      <c r="I120"/>
      <c r="J120"/>
      <c r="K120"/>
      <c r="L120"/>
      <c r="M120"/>
      <c r="N120"/>
      <c r="O120"/>
      <c r="P120" s="179"/>
      <c r="S120"/>
      <c r="T120"/>
      <c r="V120" s="3"/>
      <c r="W120" s="3"/>
      <c r="X120" s="3"/>
      <c r="Y120" s="3"/>
      <c r="AC120"/>
    </row>
    <row r="121" spans="1:30" x14ac:dyDescent="0.25">
      <c r="B121" s="232"/>
      <c r="C121" s="143" t="s">
        <v>758</v>
      </c>
      <c r="D121" s="144" t="s">
        <v>560</v>
      </c>
      <c r="E121" s="144" t="s">
        <v>208</v>
      </c>
      <c r="F121" s="145">
        <v>239.429</v>
      </c>
      <c r="G121" s="145">
        <v>0.15</v>
      </c>
      <c r="H121" s="145">
        <v>113.999</v>
      </c>
      <c r="I121" s="145">
        <v>0</v>
      </c>
      <c r="J121" s="145">
        <v>0</v>
      </c>
      <c r="K121" s="145">
        <v>0</v>
      </c>
      <c r="L121" s="145">
        <v>0</v>
      </c>
      <c r="M121" s="145">
        <v>0</v>
      </c>
      <c r="N121" s="145">
        <v>-1.9039999999999999</v>
      </c>
      <c r="O121" s="145">
        <v>34</v>
      </c>
      <c r="P121" s="180">
        <v>-0.38600000000000001</v>
      </c>
      <c r="Q121" s="145">
        <v>-1.8</v>
      </c>
      <c r="R121" s="145">
        <v>-4.7</v>
      </c>
      <c r="S121" s="145">
        <v>-0.98</v>
      </c>
      <c r="T121" s="146">
        <f t="shared" ref="T121:T128" si="41">Q121*R121</f>
        <v>8.4600000000000009</v>
      </c>
      <c r="U121" s="147" t="s">
        <v>212</v>
      </c>
      <c r="V121" s="146">
        <v>20</v>
      </c>
      <c r="W121" s="181">
        <f t="shared" ref="W121:W128" si="42">ABS(V121/Q121)</f>
        <v>11.111111111111111</v>
      </c>
      <c r="X121" s="146">
        <v>10</v>
      </c>
      <c r="Y121" s="181">
        <f t="shared" ref="Y121:Y128" si="43">ABS(X121/R121)</f>
        <v>2.1276595744680851</v>
      </c>
      <c r="Z121" s="149">
        <v>1666</v>
      </c>
      <c r="AA121" s="150"/>
      <c r="AB121" s="104"/>
      <c r="AC121"/>
    </row>
    <row r="122" spans="1:30" x14ac:dyDescent="0.25">
      <c r="B122" s="232"/>
      <c r="C122" s="151" t="s">
        <v>759</v>
      </c>
      <c r="D122" s="152" t="s">
        <v>558</v>
      </c>
      <c r="E122" s="152" t="s">
        <v>208</v>
      </c>
      <c r="F122" s="153">
        <v>240</v>
      </c>
      <c r="G122" s="153">
        <v>0.15</v>
      </c>
      <c r="H122" s="153">
        <v>113.999</v>
      </c>
      <c r="I122" s="153">
        <v>0</v>
      </c>
      <c r="J122" s="153">
        <v>0</v>
      </c>
      <c r="K122" s="153">
        <v>0</v>
      </c>
      <c r="L122" s="153">
        <v>0</v>
      </c>
      <c r="M122" s="153">
        <v>0</v>
      </c>
      <c r="N122" s="153">
        <v>3.2389999999999999</v>
      </c>
      <c r="O122" s="153">
        <v>34</v>
      </c>
      <c r="P122" s="182">
        <v>0.65700000000000003</v>
      </c>
      <c r="Q122" s="153">
        <v>3</v>
      </c>
      <c r="R122" s="153">
        <v>8</v>
      </c>
      <c r="S122" s="153">
        <v>1.67</v>
      </c>
      <c r="T122" s="154">
        <f t="shared" si="41"/>
        <v>24</v>
      </c>
      <c r="U122" s="184" t="s">
        <v>111</v>
      </c>
      <c r="V122" s="154">
        <v>10</v>
      </c>
      <c r="W122" s="159">
        <f t="shared" si="42"/>
        <v>3.3333333333333335</v>
      </c>
      <c r="X122" s="154">
        <v>20</v>
      </c>
      <c r="Y122" s="159">
        <f t="shared" si="43"/>
        <v>2.5</v>
      </c>
      <c r="Z122" s="157">
        <v>1666</v>
      </c>
      <c r="AA122" s="158"/>
      <c r="AB122" s="104"/>
      <c r="AC122"/>
    </row>
    <row r="123" spans="1:30" x14ac:dyDescent="0.25">
      <c r="B123" s="232"/>
      <c r="C123" s="151" t="s">
        <v>760</v>
      </c>
      <c r="D123" s="152" t="s">
        <v>554</v>
      </c>
      <c r="E123" s="152" t="s">
        <v>208</v>
      </c>
      <c r="F123" s="153">
        <v>240.65</v>
      </c>
      <c r="G123" s="153">
        <v>0.15</v>
      </c>
      <c r="H123" s="153">
        <v>113.999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-3.238</v>
      </c>
      <c r="O123" s="153">
        <v>34</v>
      </c>
      <c r="P123" s="182">
        <v>-0.65700000000000003</v>
      </c>
      <c r="Q123" s="153">
        <v>-3</v>
      </c>
      <c r="R123" s="153">
        <v>-8</v>
      </c>
      <c r="S123" s="153">
        <v>-1.67</v>
      </c>
      <c r="T123" s="154">
        <f t="shared" si="41"/>
        <v>24</v>
      </c>
      <c r="U123" s="184" t="s">
        <v>111</v>
      </c>
      <c r="V123" s="154">
        <v>10</v>
      </c>
      <c r="W123" s="159">
        <f t="shared" si="42"/>
        <v>3.3333333333333335</v>
      </c>
      <c r="X123" s="154">
        <v>20</v>
      </c>
      <c r="Y123" s="159">
        <f t="shared" si="43"/>
        <v>2.5</v>
      </c>
      <c r="Z123" s="157">
        <v>1666</v>
      </c>
      <c r="AA123" s="158"/>
      <c r="AB123" s="104"/>
      <c r="AC123"/>
    </row>
    <row r="124" spans="1:30" x14ac:dyDescent="0.25">
      <c r="B124" s="232"/>
      <c r="C124" s="151" t="s">
        <v>761</v>
      </c>
      <c r="D124" s="152" t="s">
        <v>552</v>
      </c>
      <c r="E124" s="152" t="s">
        <v>208</v>
      </c>
      <c r="F124" s="153">
        <v>241.41800000000001</v>
      </c>
      <c r="G124" s="153">
        <v>0.15</v>
      </c>
      <c r="H124" s="153">
        <v>113.999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-1.915</v>
      </c>
      <c r="O124" s="153">
        <v>34</v>
      </c>
      <c r="P124" s="182">
        <v>-0.38900000000000001</v>
      </c>
      <c r="Q124" s="153">
        <v>-1.8</v>
      </c>
      <c r="R124" s="153">
        <v>-4.7</v>
      </c>
      <c r="S124" s="153">
        <v>-0.99</v>
      </c>
      <c r="T124" s="154">
        <f t="shared" si="41"/>
        <v>8.4600000000000009</v>
      </c>
      <c r="U124" s="155" t="s">
        <v>212</v>
      </c>
      <c r="V124" s="154">
        <v>20</v>
      </c>
      <c r="W124" s="159">
        <f t="shared" si="42"/>
        <v>11.111111111111111</v>
      </c>
      <c r="X124" s="154">
        <v>10</v>
      </c>
      <c r="Y124" s="159">
        <f t="shared" si="43"/>
        <v>2.1276595744680851</v>
      </c>
      <c r="Z124" s="157">
        <v>1666</v>
      </c>
      <c r="AA124" s="158"/>
      <c r="AB124" s="104"/>
      <c r="AC124"/>
      <c r="AD124" s="35"/>
    </row>
    <row r="125" spans="1:30" x14ac:dyDescent="0.25">
      <c r="B125" s="232"/>
      <c r="C125" s="151" t="s">
        <v>762</v>
      </c>
      <c r="D125" s="152" t="s">
        <v>550</v>
      </c>
      <c r="E125" s="152" t="s">
        <v>208</v>
      </c>
      <c r="F125" s="153">
        <v>242.07499999999999</v>
      </c>
      <c r="G125" s="153">
        <v>0.15</v>
      </c>
      <c r="H125" s="153">
        <v>113.999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3">
        <v>0.48699999999999999</v>
      </c>
      <c r="O125" s="153">
        <v>34</v>
      </c>
      <c r="P125" s="182">
        <v>9.9000000000000005E-2</v>
      </c>
      <c r="Q125" s="153">
        <v>0.5</v>
      </c>
      <c r="R125" s="153">
        <v>1.2</v>
      </c>
      <c r="S125" s="153">
        <v>0.25</v>
      </c>
      <c r="T125" s="154">
        <f t="shared" si="41"/>
        <v>0.6</v>
      </c>
      <c r="U125" s="155" t="s">
        <v>128</v>
      </c>
      <c r="V125" s="154">
        <v>8</v>
      </c>
      <c r="W125" s="156">
        <f t="shared" si="42"/>
        <v>16</v>
      </c>
      <c r="X125" s="154">
        <v>3</v>
      </c>
      <c r="Y125" s="156">
        <f t="shared" si="43"/>
        <v>2.5</v>
      </c>
      <c r="Z125" s="157">
        <v>0</v>
      </c>
      <c r="AA125" s="158"/>
      <c r="AB125" s="104"/>
      <c r="AC125"/>
    </row>
    <row r="126" spans="1:30" x14ac:dyDescent="0.25">
      <c r="B126" s="232"/>
      <c r="C126" s="151" t="s">
        <v>763</v>
      </c>
      <c r="D126" s="152" t="s">
        <v>547</v>
      </c>
      <c r="E126" s="152" t="s">
        <v>208</v>
      </c>
      <c r="F126" s="153">
        <v>242.84200000000001</v>
      </c>
      <c r="G126" s="153">
        <v>0.15</v>
      </c>
      <c r="H126" s="153">
        <v>113.999</v>
      </c>
      <c r="I126" s="153">
        <v>0</v>
      </c>
      <c r="J126" s="153">
        <v>0</v>
      </c>
      <c r="K126" s="153">
        <v>0</v>
      </c>
      <c r="L126" s="153">
        <v>0</v>
      </c>
      <c r="M126" s="153">
        <v>0</v>
      </c>
      <c r="N126" s="153">
        <v>-2.8170000000000002</v>
      </c>
      <c r="O126" s="153">
        <v>34</v>
      </c>
      <c r="P126" s="182">
        <v>-0.57099999999999995</v>
      </c>
      <c r="Q126" s="153">
        <v>-2.6</v>
      </c>
      <c r="R126" s="153">
        <v>-7</v>
      </c>
      <c r="S126" s="153">
        <v>-1.45</v>
      </c>
      <c r="T126" s="154">
        <f t="shared" si="41"/>
        <v>18.2</v>
      </c>
      <c r="U126" s="155" t="s">
        <v>212</v>
      </c>
      <c r="V126" s="154">
        <v>20</v>
      </c>
      <c r="W126" s="159">
        <f t="shared" si="42"/>
        <v>7.6923076923076916</v>
      </c>
      <c r="X126" s="154">
        <v>10</v>
      </c>
      <c r="Y126" s="159">
        <f t="shared" si="43"/>
        <v>1.4285714285714286</v>
      </c>
      <c r="Z126" s="157">
        <v>1666</v>
      </c>
      <c r="AA126" s="158"/>
      <c r="AB126" s="104"/>
      <c r="AC126"/>
    </row>
    <row r="127" spans="1:30" x14ac:dyDescent="0.25">
      <c r="B127" s="232"/>
      <c r="C127" s="151" t="s">
        <v>764</v>
      </c>
      <c r="D127" s="152" t="s">
        <v>543</v>
      </c>
      <c r="E127" s="152" t="s">
        <v>208</v>
      </c>
      <c r="F127" s="153">
        <v>243.49199999999999</v>
      </c>
      <c r="G127" s="153">
        <v>0.15</v>
      </c>
      <c r="H127" s="153">
        <v>113.999</v>
      </c>
      <c r="I127" s="153">
        <v>0</v>
      </c>
      <c r="J127" s="153">
        <v>0</v>
      </c>
      <c r="K127" s="153">
        <v>0</v>
      </c>
      <c r="L127" s="153">
        <v>0</v>
      </c>
      <c r="M127" s="153">
        <v>0</v>
      </c>
      <c r="N127" s="153">
        <v>1.375</v>
      </c>
      <c r="O127" s="153">
        <v>34</v>
      </c>
      <c r="P127" s="182">
        <v>0.27900000000000003</v>
      </c>
      <c r="Q127" s="153">
        <v>1.3</v>
      </c>
      <c r="R127" s="153">
        <v>3.4</v>
      </c>
      <c r="S127" s="153">
        <v>0.71</v>
      </c>
      <c r="T127" s="154">
        <f t="shared" si="41"/>
        <v>4.42</v>
      </c>
      <c r="U127" s="155" t="s">
        <v>212</v>
      </c>
      <c r="V127" s="154">
        <v>20</v>
      </c>
      <c r="W127" s="159">
        <f t="shared" si="42"/>
        <v>15.384615384615383</v>
      </c>
      <c r="X127" s="154">
        <v>10</v>
      </c>
      <c r="Y127" s="159">
        <f t="shared" si="43"/>
        <v>2.9411764705882355</v>
      </c>
      <c r="Z127" s="157">
        <v>1666</v>
      </c>
      <c r="AA127" s="158"/>
      <c r="AB127" s="104"/>
      <c r="AC127"/>
    </row>
    <row r="128" spans="1:30" x14ac:dyDescent="0.25">
      <c r="B128" s="232"/>
      <c r="C128" s="161" t="s">
        <v>765</v>
      </c>
      <c r="D128" s="162" t="s">
        <v>541</v>
      </c>
      <c r="E128" s="162" t="s">
        <v>208</v>
      </c>
      <c r="F128" s="163">
        <v>244.06200000000001</v>
      </c>
      <c r="G128" s="163">
        <v>0.15</v>
      </c>
      <c r="H128" s="163">
        <v>113.999</v>
      </c>
      <c r="I128" s="163">
        <v>0</v>
      </c>
      <c r="J128" s="163">
        <v>0</v>
      </c>
      <c r="K128" s="163">
        <v>0</v>
      </c>
      <c r="L128" s="163">
        <v>0</v>
      </c>
      <c r="M128" s="163">
        <v>0</v>
      </c>
      <c r="N128" s="163">
        <v>-1.3340000000000001</v>
      </c>
      <c r="O128" s="163">
        <v>34</v>
      </c>
      <c r="P128" s="185">
        <v>-0.27100000000000002</v>
      </c>
      <c r="Q128" s="163">
        <v>-1.3</v>
      </c>
      <c r="R128" s="163">
        <v>-3.3</v>
      </c>
      <c r="S128" s="163">
        <v>-0.69</v>
      </c>
      <c r="T128" s="164">
        <f t="shared" si="41"/>
        <v>4.29</v>
      </c>
      <c r="U128" s="165" t="s">
        <v>212</v>
      </c>
      <c r="V128" s="164">
        <v>20</v>
      </c>
      <c r="W128" s="186">
        <f t="shared" si="42"/>
        <v>15.384615384615383</v>
      </c>
      <c r="X128" s="164">
        <v>10</v>
      </c>
      <c r="Y128" s="186">
        <f t="shared" si="43"/>
        <v>3.0303030303030303</v>
      </c>
      <c r="Z128" s="167">
        <v>1666</v>
      </c>
      <c r="AA128" s="168"/>
      <c r="AB128" s="104"/>
      <c r="AC128"/>
    </row>
    <row r="129" spans="1:30" x14ac:dyDescent="0.25">
      <c r="A129" s="102"/>
      <c r="B129" s="102"/>
      <c r="C129" s="101"/>
      <c r="D129" s="101"/>
      <c r="E129" s="102"/>
      <c r="F129" s="25"/>
      <c r="G129" s="169"/>
      <c r="H129" s="25"/>
      <c r="I129" s="25"/>
      <c r="J129" s="25"/>
      <c r="K129" s="25"/>
      <c r="L129" s="25"/>
      <c r="M129" s="25"/>
      <c r="N129" s="25"/>
      <c r="O129" s="25"/>
      <c r="P129" s="170"/>
      <c r="Q129" s="171"/>
      <c r="R129" s="171"/>
      <c r="S129" s="25"/>
      <c r="T129" s="169">
        <f>SUM(T121:T128)</f>
        <v>92.43</v>
      </c>
      <c r="U129" s="25"/>
      <c r="Z129" s="141">
        <f>SUM(Z121:Z128)</f>
        <v>11662</v>
      </c>
    </row>
    <row r="130" spans="1:30" x14ac:dyDescent="0.25">
      <c r="A130" s="196"/>
      <c r="B130" s="196"/>
      <c r="C130" s="197"/>
      <c r="D130" s="197"/>
      <c r="E130" s="196"/>
      <c r="F130" s="111"/>
      <c r="G130" s="199"/>
      <c r="H130" s="111"/>
      <c r="I130" s="111"/>
      <c r="J130" s="111"/>
      <c r="K130" s="111"/>
      <c r="L130" s="111"/>
      <c r="M130" s="111"/>
      <c r="N130" s="111"/>
      <c r="O130" s="111"/>
      <c r="P130" s="233"/>
      <c r="Q130" s="234"/>
      <c r="R130" s="234"/>
      <c r="S130" s="111"/>
      <c r="T130" s="111"/>
      <c r="U130" s="111"/>
      <c r="V130" s="218"/>
      <c r="W130" s="218"/>
      <c r="X130" s="218"/>
      <c r="Y130" s="218"/>
      <c r="Z130" s="221"/>
      <c r="AA130" s="217"/>
    </row>
    <row r="131" spans="1:30" x14ac:dyDescent="0.25">
      <c r="A131" s="102"/>
      <c r="B131" s="102"/>
      <c r="C131" s="101"/>
      <c r="D131" s="101"/>
      <c r="E131" s="102"/>
      <c r="F131" s="25"/>
      <c r="G131" s="169"/>
      <c r="H131" s="25"/>
      <c r="I131" s="25"/>
      <c r="J131" s="25"/>
      <c r="K131" s="25"/>
      <c r="L131" s="25"/>
      <c r="M131" s="25"/>
      <c r="N131" s="25"/>
      <c r="O131" s="25"/>
      <c r="P131" s="170"/>
      <c r="Q131" s="171"/>
      <c r="R131" s="171"/>
      <c r="S131" s="25"/>
      <c r="T131" s="25"/>
      <c r="U131" s="25"/>
    </row>
    <row r="132" spans="1:30" x14ac:dyDescent="0.25">
      <c r="A132" s="102"/>
      <c r="B132" s="102"/>
      <c r="C132" s="222" t="s">
        <v>766</v>
      </c>
      <c r="D132" s="223" t="s">
        <v>346</v>
      </c>
      <c r="E132" s="224" t="s">
        <v>347</v>
      </c>
      <c r="F132" s="224">
        <v>261.59500000000003</v>
      </c>
      <c r="G132" s="224">
        <v>0.32</v>
      </c>
      <c r="H132" s="224">
        <v>149.999</v>
      </c>
      <c r="I132" s="224">
        <v>0.40789999999999998</v>
      </c>
      <c r="J132" s="224">
        <v>0.13980000000000001</v>
      </c>
      <c r="K132" s="224">
        <v>-15.986000000000001</v>
      </c>
      <c r="L132" s="224">
        <v>-1.145</v>
      </c>
      <c r="M132" s="224">
        <v>-1.1160000000000001</v>
      </c>
      <c r="N132" s="224">
        <v>0</v>
      </c>
      <c r="O132" s="224">
        <v>0.13</v>
      </c>
      <c r="P132" s="225">
        <v>5.327</v>
      </c>
      <c r="Q132" s="224">
        <v>4.9000000000000004</v>
      </c>
      <c r="R132" s="224">
        <v>887.8</v>
      </c>
      <c r="S132" s="224">
        <v>28.14</v>
      </c>
      <c r="T132" s="89">
        <f t="shared" ref="T132:T137" si="44">Q132*R132</f>
        <v>4350.22</v>
      </c>
      <c r="U132" s="88" t="s">
        <v>575</v>
      </c>
      <c r="V132" s="88">
        <v>10</v>
      </c>
      <c r="W132" s="90">
        <f>ABS(V132/(Q137+Q132))</f>
        <v>1.2345679012345676</v>
      </c>
      <c r="X132" s="88">
        <v>1000</v>
      </c>
      <c r="Y132" s="90">
        <f t="shared" ref="Y132:Y133" si="45">ABS(X132/R132)</f>
        <v>1.1263798152737103</v>
      </c>
      <c r="Z132" s="91">
        <v>6618</v>
      </c>
      <c r="AA132" s="92" t="s">
        <v>706</v>
      </c>
      <c r="AB132" s="25"/>
      <c r="AC132"/>
    </row>
    <row r="133" spans="1:30" x14ac:dyDescent="0.25">
      <c r="A133" s="102"/>
      <c r="B133" s="102"/>
      <c r="C133" s="226" t="s">
        <v>767</v>
      </c>
      <c r="D133" s="33" t="s">
        <v>354</v>
      </c>
      <c r="E133" s="191" t="s">
        <v>768</v>
      </c>
      <c r="F133">
        <v>262.44900000000001</v>
      </c>
      <c r="G133">
        <v>0.1</v>
      </c>
      <c r="H133">
        <v>149.999</v>
      </c>
      <c r="I133">
        <v>0.65769999999999995</v>
      </c>
      <c r="J133">
        <v>8.4000000000000005E-2</v>
      </c>
      <c r="K133">
        <v>-9.6259999999999994</v>
      </c>
      <c r="L133">
        <v>-0.59599999999999997</v>
      </c>
      <c r="M133">
        <v>-0.21</v>
      </c>
      <c r="N133">
        <v>0</v>
      </c>
      <c r="O133">
        <v>5</v>
      </c>
      <c r="P133">
        <v>9.5969999999999995</v>
      </c>
      <c r="Q133">
        <v>3.8</v>
      </c>
      <c r="R133">
        <v>184.6</v>
      </c>
      <c r="S133">
        <v>5.7</v>
      </c>
      <c r="T133" s="193">
        <f t="shared" si="44"/>
        <v>701.4799999999999</v>
      </c>
      <c r="U133" s="104" t="s">
        <v>181</v>
      </c>
      <c r="V133" s="193">
        <v>15</v>
      </c>
      <c r="W133" s="106">
        <v>2.4242424242424243</v>
      </c>
      <c r="X133" s="193">
        <v>220</v>
      </c>
      <c r="Y133" s="106">
        <f t="shared" si="45"/>
        <v>1.1917659804983749</v>
      </c>
      <c r="Z133" s="107">
        <v>3698</v>
      </c>
      <c r="AA133" s="108" t="s">
        <v>659</v>
      </c>
      <c r="AB133" s="104"/>
      <c r="AC133"/>
    </row>
    <row r="134" spans="1:30" x14ac:dyDescent="0.25">
      <c r="A134" s="102"/>
      <c r="B134" s="102"/>
      <c r="C134" s="226" t="s">
        <v>769</v>
      </c>
      <c r="D134" s="33" t="s">
        <v>358</v>
      </c>
      <c r="E134" s="191" t="s">
        <v>308</v>
      </c>
      <c r="F134">
        <v>263.79399999999998</v>
      </c>
      <c r="G134">
        <v>0.31</v>
      </c>
      <c r="H134">
        <v>149.999</v>
      </c>
      <c r="I134">
        <v>-0.75109999999999999</v>
      </c>
      <c r="J134">
        <v>-0.25879999999999997</v>
      </c>
      <c r="K134">
        <v>29.622</v>
      </c>
      <c r="L134">
        <v>0.6</v>
      </c>
      <c r="M134">
        <v>1.9930000000000001</v>
      </c>
      <c r="N134">
        <v>0</v>
      </c>
      <c r="O134">
        <v>17.7</v>
      </c>
      <c r="P134">
        <v>-11.180999999999999</v>
      </c>
      <c r="Q134">
        <v>-14.2</v>
      </c>
      <c r="R134" s="235">
        <v>-215</v>
      </c>
      <c r="S134">
        <v>-9.3000000000000007</v>
      </c>
      <c r="T134" s="193">
        <f t="shared" si="44"/>
        <v>3053</v>
      </c>
      <c r="U134" s="117" t="s">
        <v>257</v>
      </c>
      <c r="V134" s="118">
        <v>40</v>
      </c>
      <c r="W134" s="119">
        <f>ABS(V134/(Q135+Q134))</f>
        <v>1.4084507042253522</v>
      </c>
      <c r="X134" s="118">
        <v>250</v>
      </c>
      <c r="Y134" s="119">
        <f>ABS(X134/R134)</f>
        <v>1.1627906976744187</v>
      </c>
      <c r="Z134" s="107">
        <v>6618</v>
      </c>
      <c r="AA134" s="108" t="s">
        <v>706</v>
      </c>
      <c r="AB134" s="104" t="s">
        <v>742</v>
      </c>
      <c r="AC134"/>
    </row>
    <row r="135" spans="1:30" x14ac:dyDescent="0.25">
      <c r="A135" s="102"/>
      <c r="B135" s="102"/>
      <c r="C135" s="226" t="s">
        <v>770</v>
      </c>
      <c r="D135" s="33" t="s">
        <v>362</v>
      </c>
      <c r="E135" s="191" t="s">
        <v>308</v>
      </c>
      <c r="F135">
        <v>265.18299999999999</v>
      </c>
      <c r="G135">
        <v>0.31</v>
      </c>
      <c r="H135">
        <v>149.999</v>
      </c>
      <c r="I135">
        <v>-0.75109999999999999</v>
      </c>
      <c r="J135">
        <v>-0.25879999999999997</v>
      </c>
      <c r="K135">
        <v>29.622</v>
      </c>
      <c r="L135">
        <v>0.6</v>
      </c>
      <c r="M135">
        <v>1.9930000000000001</v>
      </c>
      <c r="N135">
        <v>0</v>
      </c>
      <c r="O135">
        <v>17.7</v>
      </c>
      <c r="P135">
        <v>-11.180999999999999</v>
      </c>
      <c r="Q135">
        <v>-14.2</v>
      </c>
      <c r="R135" s="235">
        <v>-215</v>
      </c>
      <c r="S135">
        <v>-9.3000000000000007</v>
      </c>
      <c r="T135" s="193">
        <f t="shared" si="44"/>
        <v>3053</v>
      </c>
      <c r="U135" s="120" t="s">
        <v>670</v>
      </c>
      <c r="V135" s="124"/>
      <c r="W135" s="122"/>
      <c r="X135" s="124"/>
      <c r="Y135" s="122"/>
      <c r="Z135" s="107">
        <v>0</v>
      </c>
      <c r="AA135" s="123" t="s">
        <v>671</v>
      </c>
      <c r="AB135" s="104" t="s">
        <v>742</v>
      </c>
      <c r="AC135"/>
    </row>
    <row r="136" spans="1:30" x14ac:dyDescent="0.25">
      <c r="A136" s="102"/>
      <c r="B136" s="102"/>
      <c r="C136" s="226" t="s">
        <v>771</v>
      </c>
      <c r="D136" s="33" t="s">
        <v>364</v>
      </c>
      <c r="E136" s="191" t="s">
        <v>768</v>
      </c>
      <c r="F136">
        <v>266.41500000000002</v>
      </c>
      <c r="G136">
        <v>0.1</v>
      </c>
      <c r="H136">
        <v>149.999</v>
      </c>
      <c r="I136">
        <v>0.52910000000000001</v>
      </c>
      <c r="J136">
        <v>6.7599999999999993E-2</v>
      </c>
      <c r="K136">
        <v>-7.7350000000000003</v>
      </c>
      <c r="L136">
        <v>-0.74</v>
      </c>
      <c r="M136">
        <v>-0.16900000000000001</v>
      </c>
      <c r="N136">
        <v>0</v>
      </c>
      <c r="O136">
        <v>5</v>
      </c>
      <c r="P136">
        <v>7.7210000000000001</v>
      </c>
      <c r="Q136">
        <v>3.1</v>
      </c>
      <c r="R136">
        <v>148.5</v>
      </c>
      <c r="S136">
        <v>4.58</v>
      </c>
      <c r="T136" s="193">
        <f t="shared" si="44"/>
        <v>460.35</v>
      </c>
      <c r="U136" s="104" t="s">
        <v>181</v>
      </c>
      <c r="V136" s="193">
        <v>15</v>
      </c>
      <c r="W136" s="106">
        <v>2.4242424242424243</v>
      </c>
      <c r="X136" s="193">
        <v>220</v>
      </c>
      <c r="Y136" s="106">
        <f t="shared" ref="Y136:Y137" si="46">ABS(X136/R136)</f>
        <v>1.4814814814814814</v>
      </c>
      <c r="Z136" s="107">
        <v>3698</v>
      </c>
      <c r="AA136" s="108" t="s">
        <v>659</v>
      </c>
      <c r="AB136" s="104"/>
      <c r="AC136"/>
    </row>
    <row r="137" spans="1:30" x14ac:dyDescent="0.25">
      <c r="A137" s="102"/>
      <c r="B137" s="102"/>
      <c r="C137" s="227" t="s">
        <v>772</v>
      </c>
      <c r="D137" s="228" t="s">
        <v>367</v>
      </c>
      <c r="E137" s="229" t="s">
        <v>347</v>
      </c>
      <c r="F137" s="229">
        <v>266.97899999999998</v>
      </c>
      <c r="G137" s="229">
        <v>0.32</v>
      </c>
      <c r="H137" s="229">
        <v>149.999</v>
      </c>
      <c r="I137" s="229">
        <v>0.26850000000000002</v>
      </c>
      <c r="J137" s="229">
        <v>9.1999999999999998E-2</v>
      </c>
      <c r="K137" s="229">
        <v>-10.542</v>
      </c>
      <c r="L137" s="229">
        <v>-1.74</v>
      </c>
      <c r="M137" s="229">
        <v>-0.73499999999999999</v>
      </c>
      <c r="N137" s="229">
        <v>0</v>
      </c>
      <c r="O137" s="229">
        <v>0.13</v>
      </c>
      <c r="P137" s="230">
        <v>3.5059999999999998</v>
      </c>
      <c r="Q137" s="229">
        <v>3.2</v>
      </c>
      <c r="R137" s="229">
        <v>584.29999999999995</v>
      </c>
      <c r="S137" s="229">
        <v>18.52</v>
      </c>
      <c r="T137" s="129">
        <f t="shared" si="44"/>
        <v>1869.76</v>
      </c>
      <c r="U137" s="128" t="s">
        <v>349</v>
      </c>
      <c r="V137" s="129">
        <v>12.5</v>
      </c>
      <c r="W137" s="130">
        <f>ABS(V137/(Q137))</f>
        <v>3.90625</v>
      </c>
      <c r="X137" s="129">
        <v>800</v>
      </c>
      <c r="Y137" s="130">
        <f t="shared" si="46"/>
        <v>1.3691596782474758</v>
      </c>
      <c r="Z137" s="131">
        <v>6618</v>
      </c>
      <c r="AA137" s="132" t="s">
        <v>706</v>
      </c>
      <c r="AB137" s="25"/>
      <c r="AC137"/>
    </row>
    <row r="138" spans="1:30" x14ac:dyDescent="0.25">
      <c r="A138" s="102"/>
      <c r="B138" s="102"/>
      <c r="C138" s="101"/>
      <c r="D138" s="101"/>
      <c r="E138" s="102"/>
      <c r="F138" s="102"/>
      <c r="G138" s="169"/>
      <c r="H138" s="102"/>
      <c r="I138" s="102"/>
      <c r="J138" s="102"/>
      <c r="K138" s="102"/>
      <c r="L138" s="102"/>
      <c r="M138" s="102"/>
      <c r="N138" s="102"/>
      <c r="O138" s="102"/>
      <c r="P138" s="174"/>
      <c r="Q138" s="171"/>
      <c r="R138" s="171"/>
      <c r="S138" s="102"/>
      <c r="T138" s="210">
        <f>SUM(T132:T137)</f>
        <v>13487.810000000001</v>
      </c>
      <c r="U138" s="25" t="s">
        <v>773</v>
      </c>
      <c r="V138" s="3"/>
      <c r="W138" s="3"/>
      <c r="X138" s="3"/>
      <c r="Y138" s="3"/>
      <c r="Z138" s="141">
        <f>SUM(Z132:Z137)</f>
        <v>27250</v>
      </c>
      <c r="AC138"/>
    </row>
    <row r="139" spans="1:30" x14ac:dyDescent="0.25">
      <c r="A139" s="102"/>
      <c r="B139" s="102"/>
      <c r="C139" s="101"/>
      <c r="D139" s="101"/>
      <c r="E139" s="102"/>
      <c r="F139" s="102"/>
      <c r="G139" s="169"/>
      <c r="H139" s="102"/>
      <c r="I139" s="102"/>
      <c r="J139" s="102"/>
      <c r="K139" s="102"/>
      <c r="L139" s="102"/>
      <c r="M139" s="102"/>
      <c r="N139" s="102"/>
      <c r="O139" s="102"/>
      <c r="P139" s="174"/>
      <c r="Q139" s="171"/>
      <c r="R139" s="171"/>
      <c r="S139" s="102"/>
      <c r="T139" s="102"/>
      <c r="U139" s="25"/>
      <c r="V139" s="3"/>
      <c r="W139" s="3"/>
      <c r="X139" s="3"/>
      <c r="Y139" s="3"/>
      <c r="AC139"/>
    </row>
    <row r="140" spans="1:30" x14ac:dyDescent="0.25">
      <c r="A140" s="102"/>
      <c r="B140" s="102"/>
      <c r="C140" s="143" t="s">
        <v>774</v>
      </c>
      <c r="D140" s="144" t="s">
        <v>369</v>
      </c>
      <c r="E140" s="145" t="s">
        <v>283</v>
      </c>
      <c r="F140" s="145">
        <v>262.23200000000003</v>
      </c>
      <c r="G140" s="145">
        <v>0.15</v>
      </c>
      <c r="H140" s="145">
        <v>149.999</v>
      </c>
      <c r="I140" s="145">
        <v>0</v>
      </c>
      <c r="J140" s="145">
        <v>0</v>
      </c>
      <c r="K140" s="145">
        <v>0</v>
      </c>
      <c r="L140" s="145">
        <v>0</v>
      </c>
      <c r="M140" s="145">
        <v>0</v>
      </c>
      <c r="N140" s="145">
        <v>-12.334</v>
      </c>
      <c r="O140" s="145">
        <v>0.6</v>
      </c>
      <c r="P140" s="180">
        <v>-2.4969999999999999</v>
      </c>
      <c r="Q140" s="145">
        <v>-2.2999999999999998</v>
      </c>
      <c r="R140" s="145">
        <v>-227</v>
      </c>
      <c r="S140" s="145">
        <v>-11.49</v>
      </c>
      <c r="T140" s="146">
        <f t="shared" ref="T140:T147" si="47">Q140*R140</f>
        <v>522.09999999999991</v>
      </c>
      <c r="U140" s="147" t="s">
        <v>246</v>
      </c>
      <c r="V140" s="146">
        <v>8</v>
      </c>
      <c r="W140" s="148">
        <f>ABS(V140/Q140)</f>
        <v>3.4782608695652177</v>
      </c>
      <c r="X140" s="146">
        <v>300</v>
      </c>
      <c r="Y140" s="148">
        <f>ABS(X140/R140)</f>
        <v>1.3215859030837005</v>
      </c>
      <c r="Z140" s="149">
        <v>2902</v>
      </c>
      <c r="AA140" s="150" t="s">
        <v>663</v>
      </c>
      <c r="AB140" s="104"/>
      <c r="AC140"/>
    </row>
    <row r="141" spans="1:30" x14ac:dyDescent="0.25">
      <c r="A141" s="102"/>
      <c r="B141" s="102"/>
      <c r="C141" s="151" t="s">
        <v>775</v>
      </c>
      <c r="D141" s="152" t="s">
        <v>371</v>
      </c>
      <c r="E141" s="153" t="s">
        <v>283</v>
      </c>
      <c r="F141" s="153">
        <v>262.779</v>
      </c>
      <c r="G141" s="153">
        <v>0.15</v>
      </c>
      <c r="H141" s="153">
        <v>149.999</v>
      </c>
      <c r="I141" s="153">
        <v>0</v>
      </c>
      <c r="J141" s="153">
        <v>0</v>
      </c>
      <c r="K141" s="153">
        <v>0</v>
      </c>
      <c r="L141" s="153">
        <v>0</v>
      </c>
      <c r="M141" s="153">
        <v>0</v>
      </c>
      <c r="N141" s="153">
        <v>11.343</v>
      </c>
      <c r="O141" s="153">
        <v>0.6</v>
      </c>
      <c r="P141" s="182">
        <v>2.2959999999999998</v>
      </c>
      <c r="Q141" s="153">
        <v>2.1</v>
      </c>
      <c r="R141" s="153">
        <v>208.8</v>
      </c>
      <c r="S141" s="153">
        <v>10.57</v>
      </c>
      <c r="T141" s="154">
        <f t="shared" si="47"/>
        <v>438.48</v>
      </c>
      <c r="U141" s="155" t="s">
        <v>246</v>
      </c>
      <c r="V141" s="183">
        <v>8</v>
      </c>
      <c r="W141" s="156">
        <f t="shared" ref="W141:W147" si="48">ABS(V141/Q141)</f>
        <v>3.8095238095238093</v>
      </c>
      <c r="X141" s="183">
        <v>300</v>
      </c>
      <c r="Y141" s="156">
        <f t="shared" ref="Y141:Y147" si="49">ABS(X141/R141)</f>
        <v>1.4367816091954022</v>
      </c>
      <c r="Z141" s="157">
        <v>2902</v>
      </c>
      <c r="AA141" s="158" t="s">
        <v>663</v>
      </c>
      <c r="AB141" s="104"/>
      <c r="AC141"/>
    </row>
    <row r="142" spans="1:30" x14ac:dyDescent="0.25">
      <c r="A142" s="102"/>
      <c r="B142" s="102"/>
      <c r="C142" s="151" t="s">
        <v>776</v>
      </c>
      <c r="D142" s="152" t="s">
        <v>373</v>
      </c>
      <c r="E142" s="153" t="s">
        <v>283</v>
      </c>
      <c r="F142" s="153">
        <v>263.089</v>
      </c>
      <c r="G142" s="153">
        <v>0.15</v>
      </c>
      <c r="H142" s="153">
        <v>149.999</v>
      </c>
      <c r="I142" s="153">
        <v>0</v>
      </c>
      <c r="J142" s="153">
        <v>0</v>
      </c>
      <c r="K142" s="153">
        <v>0</v>
      </c>
      <c r="L142" s="153">
        <v>0</v>
      </c>
      <c r="M142" s="153">
        <v>0</v>
      </c>
      <c r="N142" s="153">
        <v>-12.552</v>
      </c>
      <c r="O142" s="153">
        <v>0.6</v>
      </c>
      <c r="P142" s="182">
        <v>-2.5409999999999999</v>
      </c>
      <c r="Q142" s="153">
        <v>-2.2999999999999998</v>
      </c>
      <c r="R142" s="153">
        <v>-231</v>
      </c>
      <c r="S142" s="153">
        <v>-11.7</v>
      </c>
      <c r="T142" s="154">
        <f t="shared" si="47"/>
        <v>531.29999999999995</v>
      </c>
      <c r="U142" s="155" t="s">
        <v>246</v>
      </c>
      <c r="V142" s="183">
        <v>8</v>
      </c>
      <c r="W142" s="156">
        <f t="shared" si="48"/>
        <v>3.4782608695652177</v>
      </c>
      <c r="X142" s="183">
        <v>300</v>
      </c>
      <c r="Y142" s="156">
        <f t="shared" si="49"/>
        <v>1.2987012987012987</v>
      </c>
      <c r="Z142" s="157">
        <v>2902</v>
      </c>
      <c r="AA142" s="158" t="s">
        <v>663</v>
      </c>
      <c r="AB142" s="104"/>
      <c r="AC142"/>
    </row>
    <row r="143" spans="1:30" x14ac:dyDescent="0.25">
      <c r="A143" s="102"/>
      <c r="B143" s="102"/>
      <c r="C143" s="151" t="s">
        <v>777</v>
      </c>
      <c r="D143" s="152" t="s">
        <v>376</v>
      </c>
      <c r="E143" s="153" t="s">
        <v>377</v>
      </c>
      <c r="F143" s="153">
        <v>264.09699999999998</v>
      </c>
      <c r="G143" s="153">
        <v>0.25</v>
      </c>
      <c r="H143" s="153">
        <v>149.999</v>
      </c>
      <c r="I143" s="153">
        <v>0</v>
      </c>
      <c r="J143" s="153">
        <v>0</v>
      </c>
      <c r="K143" s="153">
        <v>0</v>
      </c>
      <c r="L143" s="153">
        <v>0</v>
      </c>
      <c r="M143" s="153">
        <v>0</v>
      </c>
      <c r="N143" s="153">
        <v>-12.712999999999999</v>
      </c>
      <c r="O143" s="153">
        <v>0.96</v>
      </c>
      <c r="P143" s="182">
        <v>-2.5790000000000002</v>
      </c>
      <c r="Q143" s="153">
        <v>-4.5</v>
      </c>
      <c r="R143" s="153">
        <v>-234.5</v>
      </c>
      <c r="S143" s="153">
        <v>-11.87</v>
      </c>
      <c r="T143" s="154">
        <f t="shared" si="47"/>
        <v>1055.25</v>
      </c>
      <c r="U143" s="155" t="s">
        <v>246</v>
      </c>
      <c r="V143" s="183">
        <v>8</v>
      </c>
      <c r="W143" s="156">
        <f t="shared" si="48"/>
        <v>1.7777777777777777</v>
      </c>
      <c r="X143" s="183">
        <v>300</v>
      </c>
      <c r="Y143" s="156">
        <f t="shared" si="49"/>
        <v>1.279317697228145</v>
      </c>
      <c r="Z143" s="157">
        <v>2902</v>
      </c>
      <c r="AA143" s="158" t="s">
        <v>663</v>
      </c>
      <c r="AB143" s="104"/>
      <c r="AC143"/>
      <c r="AD143" s="35"/>
    </row>
    <row r="144" spans="1:30" x14ac:dyDescent="0.25">
      <c r="A144" s="102"/>
      <c r="B144" s="102"/>
      <c r="C144" s="151" t="s">
        <v>778</v>
      </c>
      <c r="D144" s="152" t="s">
        <v>380</v>
      </c>
      <c r="E144" s="152" t="s">
        <v>208</v>
      </c>
      <c r="F144" s="153">
        <v>264.762</v>
      </c>
      <c r="G144" s="153">
        <v>0.15</v>
      </c>
      <c r="H144" s="153">
        <v>149.999</v>
      </c>
      <c r="I144" s="153">
        <v>0</v>
      </c>
      <c r="J144" s="153">
        <v>0</v>
      </c>
      <c r="K144" s="153">
        <v>0</v>
      </c>
      <c r="L144" s="153">
        <v>0</v>
      </c>
      <c r="M144" s="153">
        <v>0</v>
      </c>
      <c r="N144" s="153">
        <v>3.097</v>
      </c>
      <c r="O144" s="153">
        <v>34</v>
      </c>
      <c r="P144" s="182">
        <v>0.628</v>
      </c>
      <c r="Q144" s="153">
        <v>2.9</v>
      </c>
      <c r="R144" s="153">
        <v>7.7</v>
      </c>
      <c r="S144" s="153">
        <v>1.6</v>
      </c>
      <c r="T144" s="154">
        <f t="shared" si="47"/>
        <v>22.33</v>
      </c>
      <c r="U144" s="155" t="s">
        <v>153</v>
      </c>
      <c r="V144" s="154">
        <v>8</v>
      </c>
      <c r="W144" s="156">
        <f t="shared" si="48"/>
        <v>2.7586206896551726</v>
      </c>
      <c r="X144" s="154">
        <v>90</v>
      </c>
      <c r="Y144" s="156">
        <f t="shared" si="49"/>
        <v>11.688311688311687</v>
      </c>
      <c r="Z144" s="157">
        <v>1499</v>
      </c>
      <c r="AA144" s="158" t="s">
        <v>663</v>
      </c>
      <c r="AB144" s="104"/>
      <c r="AC144"/>
    </row>
    <row r="145" spans="1:29" x14ac:dyDescent="0.25">
      <c r="A145" s="102"/>
      <c r="B145" s="102"/>
      <c r="C145" s="151" t="s">
        <v>779</v>
      </c>
      <c r="D145" s="152" t="s">
        <v>382</v>
      </c>
      <c r="E145" s="153" t="s">
        <v>283</v>
      </c>
      <c r="F145" s="153">
        <v>265.74400000000003</v>
      </c>
      <c r="G145" s="153">
        <v>0.15</v>
      </c>
      <c r="H145" s="153">
        <v>149.999</v>
      </c>
      <c r="I145" s="153">
        <v>0</v>
      </c>
      <c r="J145" s="153">
        <v>0</v>
      </c>
      <c r="K145" s="153">
        <v>0</v>
      </c>
      <c r="L145" s="153">
        <v>0</v>
      </c>
      <c r="M145" s="153">
        <v>0</v>
      </c>
      <c r="N145" s="153">
        <v>-8.9120000000000008</v>
      </c>
      <c r="O145" s="153">
        <v>0.6</v>
      </c>
      <c r="P145" s="182">
        <v>-1.804</v>
      </c>
      <c r="Q145" s="153">
        <v>-1.6</v>
      </c>
      <c r="R145" s="153">
        <v>-164</v>
      </c>
      <c r="S145" s="153">
        <v>-8.31</v>
      </c>
      <c r="T145" s="154">
        <f t="shared" si="47"/>
        <v>262.40000000000003</v>
      </c>
      <c r="U145" s="155" t="s">
        <v>246</v>
      </c>
      <c r="V145" s="183">
        <v>8</v>
      </c>
      <c r="W145" s="156">
        <f t="shared" si="48"/>
        <v>5</v>
      </c>
      <c r="X145" s="183">
        <v>300</v>
      </c>
      <c r="Y145" s="156">
        <f t="shared" si="49"/>
        <v>1.8292682926829269</v>
      </c>
      <c r="Z145" s="157">
        <v>2902</v>
      </c>
      <c r="AA145" s="158" t="s">
        <v>663</v>
      </c>
      <c r="AB145" s="104"/>
      <c r="AC145"/>
    </row>
    <row r="146" spans="1:29" x14ac:dyDescent="0.25">
      <c r="A146" s="102"/>
      <c r="B146" s="102"/>
      <c r="C146" s="151" t="s">
        <v>780</v>
      </c>
      <c r="D146" s="152" t="s">
        <v>384</v>
      </c>
      <c r="E146" s="153" t="s">
        <v>283</v>
      </c>
      <c r="F146" s="153">
        <v>266.05399999999997</v>
      </c>
      <c r="G146" s="153">
        <v>0.15</v>
      </c>
      <c r="H146" s="153">
        <v>149.999</v>
      </c>
      <c r="I146" s="153">
        <v>0</v>
      </c>
      <c r="J146" s="153">
        <v>0</v>
      </c>
      <c r="K146" s="153">
        <v>0</v>
      </c>
      <c r="L146" s="153">
        <v>0</v>
      </c>
      <c r="M146" s="153">
        <v>0</v>
      </c>
      <c r="N146" s="153">
        <v>8.8230000000000004</v>
      </c>
      <c r="O146" s="153">
        <v>0.6</v>
      </c>
      <c r="P146" s="182">
        <v>1.786</v>
      </c>
      <c r="Q146" s="153">
        <v>1.6</v>
      </c>
      <c r="R146" s="153">
        <v>162.4</v>
      </c>
      <c r="S146" s="153">
        <v>8.2200000000000006</v>
      </c>
      <c r="T146" s="154">
        <f t="shared" si="47"/>
        <v>259.84000000000003</v>
      </c>
      <c r="U146" s="155" t="s">
        <v>246</v>
      </c>
      <c r="V146" s="154">
        <v>8</v>
      </c>
      <c r="W146" s="156">
        <f t="shared" si="48"/>
        <v>5</v>
      </c>
      <c r="X146" s="154">
        <v>300</v>
      </c>
      <c r="Y146" s="156">
        <f t="shared" si="49"/>
        <v>1.8472906403940885</v>
      </c>
      <c r="Z146" s="157">
        <v>2902</v>
      </c>
      <c r="AA146" s="158" t="s">
        <v>663</v>
      </c>
      <c r="AB146" s="104"/>
      <c r="AC146"/>
    </row>
    <row r="147" spans="1:29" x14ac:dyDescent="0.25">
      <c r="A147" s="102"/>
      <c r="B147" s="102"/>
      <c r="C147" s="161" t="s">
        <v>781</v>
      </c>
      <c r="D147" s="162" t="s">
        <v>386</v>
      </c>
      <c r="E147" s="163" t="s">
        <v>283</v>
      </c>
      <c r="F147" s="163">
        <v>266.61</v>
      </c>
      <c r="G147" s="163">
        <v>0.15</v>
      </c>
      <c r="H147" s="163">
        <v>149.999</v>
      </c>
      <c r="I147" s="163">
        <v>0</v>
      </c>
      <c r="J147" s="163">
        <v>0</v>
      </c>
      <c r="K147" s="163">
        <v>0</v>
      </c>
      <c r="L147" s="163">
        <v>0</v>
      </c>
      <c r="M147" s="163">
        <v>0</v>
      </c>
      <c r="N147" s="163">
        <v>-8.6679999999999993</v>
      </c>
      <c r="O147" s="163">
        <v>0.6</v>
      </c>
      <c r="P147" s="185">
        <v>-1.7549999999999999</v>
      </c>
      <c r="Q147" s="163">
        <v>-1.6</v>
      </c>
      <c r="R147" s="163">
        <v>-159.5</v>
      </c>
      <c r="S147" s="163">
        <v>-8.08</v>
      </c>
      <c r="T147" s="164">
        <f t="shared" si="47"/>
        <v>255.20000000000002</v>
      </c>
      <c r="U147" s="165" t="s">
        <v>246</v>
      </c>
      <c r="V147" s="236">
        <v>8</v>
      </c>
      <c r="W147" s="166">
        <f t="shared" si="48"/>
        <v>5</v>
      </c>
      <c r="X147" s="236">
        <v>300</v>
      </c>
      <c r="Y147" s="166">
        <f t="shared" si="49"/>
        <v>1.8808777429467085</v>
      </c>
      <c r="Z147" s="167">
        <v>2902</v>
      </c>
      <c r="AA147" s="168" t="s">
        <v>663</v>
      </c>
      <c r="AB147" s="104"/>
      <c r="AC147"/>
    </row>
    <row r="148" spans="1:29" x14ac:dyDescent="0.25">
      <c r="A148" s="102"/>
      <c r="B148" s="102"/>
      <c r="C148" s="101"/>
      <c r="D148" s="101"/>
      <c r="E148" s="102"/>
      <c r="F148" s="25"/>
      <c r="G148" s="169"/>
      <c r="H148" s="25"/>
      <c r="I148" s="25"/>
      <c r="J148" s="25"/>
      <c r="K148" s="25"/>
      <c r="L148" s="25"/>
      <c r="M148" s="25"/>
      <c r="N148" s="25"/>
      <c r="O148" s="25"/>
      <c r="P148" s="170"/>
      <c r="Q148" s="171"/>
      <c r="R148" s="171"/>
      <c r="S148" s="25"/>
      <c r="T148" s="169">
        <f>SUM(T140:T147)</f>
        <v>3346.9</v>
      </c>
      <c r="U148" s="25" t="s">
        <v>782</v>
      </c>
      <c r="Z148" s="141">
        <f>SUM(Z140:Z147)</f>
        <v>21813</v>
      </c>
    </row>
    <row r="149" spans="1:29" x14ac:dyDescent="0.25">
      <c r="A149" s="102"/>
      <c r="B149" s="102"/>
      <c r="C149" s="101"/>
      <c r="D149" s="101"/>
      <c r="E149" s="191"/>
      <c r="F149" s="25"/>
      <c r="G149" s="169"/>
      <c r="H149" s="25"/>
      <c r="I149" s="25"/>
      <c r="J149" s="25"/>
      <c r="K149" s="25"/>
      <c r="L149" s="25"/>
      <c r="M149" s="25"/>
      <c r="N149" s="25"/>
      <c r="O149" s="25"/>
      <c r="P149" s="170"/>
      <c r="Q149" s="171"/>
      <c r="R149" s="171"/>
      <c r="S149" s="25"/>
      <c r="T149" s="25"/>
      <c r="U149" s="25"/>
    </row>
    <row r="150" spans="1:29" x14ac:dyDescent="0.25">
      <c r="A150" s="102"/>
      <c r="B150" s="102"/>
      <c r="C150" s="84" t="s">
        <v>783</v>
      </c>
      <c r="D150" s="85" t="s">
        <v>588</v>
      </c>
      <c r="E150" s="86" t="s">
        <v>347</v>
      </c>
      <c r="F150" s="86">
        <v>318.274</v>
      </c>
      <c r="G150" s="86" t="s">
        <v>348</v>
      </c>
      <c r="H150" s="86">
        <v>49.999000000000002</v>
      </c>
      <c r="I150" s="86">
        <v>0.31759999999999999</v>
      </c>
      <c r="J150" s="86">
        <v>0.10879999999999999</v>
      </c>
      <c r="K150" s="86">
        <v>-12.49</v>
      </c>
      <c r="L150" s="86">
        <v>-1.4710000000000001</v>
      </c>
      <c r="M150" s="86">
        <v>-0.86899999999999999</v>
      </c>
      <c r="N150" s="86">
        <v>0</v>
      </c>
      <c r="O150" s="86">
        <v>0.13</v>
      </c>
      <c r="P150" s="172">
        <v>4.1470000000000002</v>
      </c>
      <c r="Q150" s="86">
        <v>3.8</v>
      </c>
      <c r="R150" s="86">
        <v>691.1</v>
      </c>
      <c r="S150" s="86">
        <v>21.91</v>
      </c>
      <c r="T150" s="202">
        <f t="shared" ref="T150:T155" si="50">Q150*R150</f>
        <v>2626.18</v>
      </c>
      <c r="U150" s="88" t="s">
        <v>349</v>
      </c>
      <c r="V150" s="88">
        <v>12.5</v>
      </c>
      <c r="W150" s="90">
        <f>ABS(V150/(Q150))</f>
        <v>3.2894736842105265</v>
      </c>
      <c r="X150" s="88">
        <v>800</v>
      </c>
      <c r="Y150" s="90">
        <f t="shared" ref="Y150:Y151" si="51">ABS(X150/R150)</f>
        <v>1.1575748806250905</v>
      </c>
      <c r="Z150" s="91">
        <v>6618</v>
      </c>
      <c r="AA150" s="15" t="s">
        <v>706</v>
      </c>
      <c r="AB150" s="25"/>
      <c r="AC150"/>
    </row>
    <row r="151" spans="1:29" x14ac:dyDescent="0.25">
      <c r="A151" s="102"/>
      <c r="B151" s="102"/>
      <c r="C151" s="100" t="s">
        <v>784</v>
      </c>
      <c r="D151" s="101" t="s">
        <v>586</v>
      </c>
      <c r="E151" s="191" t="s">
        <v>768</v>
      </c>
      <c r="F151" s="102">
        <v>319.084</v>
      </c>
      <c r="G151" s="102">
        <v>0.1</v>
      </c>
      <c r="H151" s="102">
        <v>149.999</v>
      </c>
      <c r="I151" s="102">
        <v>0.56030000000000002</v>
      </c>
      <c r="J151" s="102">
        <v>7.1599999999999997E-2</v>
      </c>
      <c r="K151" s="102">
        <v>-8.1929999999999996</v>
      </c>
      <c r="L151" s="102">
        <v>-0.69899999999999995</v>
      </c>
      <c r="M151" s="102">
        <v>-0.17899999999999999</v>
      </c>
      <c r="N151" s="102">
        <v>0</v>
      </c>
      <c r="O151" s="102">
        <v>5</v>
      </c>
      <c r="P151" s="174">
        <v>8.1760000000000002</v>
      </c>
      <c r="Q151" s="102">
        <v>3.3</v>
      </c>
      <c r="R151" s="102">
        <v>157.19999999999999</v>
      </c>
      <c r="S151" s="102">
        <v>4.8499999999999996</v>
      </c>
      <c r="T151" s="169">
        <f t="shared" si="50"/>
        <v>518.76</v>
      </c>
      <c r="U151" s="104" t="s">
        <v>181</v>
      </c>
      <c r="V151" s="193">
        <v>15</v>
      </c>
      <c r="W151" s="106">
        <v>2.4242424242424243</v>
      </c>
      <c r="X151" s="193">
        <v>220</v>
      </c>
      <c r="Y151" s="106">
        <f t="shared" si="51"/>
        <v>1.3994910941475829</v>
      </c>
      <c r="Z151" s="107">
        <v>3698</v>
      </c>
      <c r="AA151" s="108" t="s">
        <v>659</v>
      </c>
      <c r="AB151" s="104"/>
      <c r="AC151"/>
    </row>
    <row r="152" spans="1:29" x14ac:dyDescent="0.25">
      <c r="A152" s="102"/>
      <c r="B152" s="102"/>
      <c r="C152" s="100" t="s">
        <v>785</v>
      </c>
      <c r="D152" s="101" t="s">
        <v>583</v>
      </c>
      <c r="E152" s="102" t="s">
        <v>308</v>
      </c>
      <c r="F152" s="102">
        <v>320.51799999999997</v>
      </c>
      <c r="G152" s="102">
        <v>0.31</v>
      </c>
      <c r="H152" s="102">
        <v>149.999</v>
      </c>
      <c r="I152" s="102">
        <v>-0.76349999999999996</v>
      </c>
      <c r="J152" s="102">
        <v>-0.26300000000000001</v>
      </c>
      <c r="K152" s="102">
        <v>30.138000000000002</v>
      </c>
      <c r="L152" s="102">
        <v>0.59</v>
      </c>
      <c r="M152" s="102">
        <v>2.0259999999999998</v>
      </c>
      <c r="N152" s="102">
        <v>0</v>
      </c>
      <c r="O152" s="102">
        <v>17.7</v>
      </c>
      <c r="P152" s="174">
        <v>-11.365</v>
      </c>
      <c r="Q152" s="102">
        <v>-14.4</v>
      </c>
      <c r="R152" s="116">
        <v>-218.6</v>
      </c>
      <c r="S152" s="102">
        <v>-9.4499999999999993</v>
      </c>
      <c r="T152" s="169">
        <f t="shared" si="50"/>
        <v>3147.84</v>
      </c>
      <c r="U152" s="117" t="s">
        <v>257</v>
      </c>
      <c r="V152" s="118">
        <v>40</v>
      </c>
      <c r="W152" s="119">
        <f>ABS(V152/(Q153+Q152))</f>
        <v>1.3888888888888888</v>
      </c>
      <c r="X152" s="118">
        <v>250</v>
      </c>
      <c r="Y152" s="119">
        <f>ABS(X152/R152)</f>
        <v>1.1436413540713632</v>
      </c>
      <c r="Z152" s="107">
        <v>6618</v>
      </c>
      <c r="AA152" s="108" t="s">
        <v>706</v>
      </c>
      <c r="AB152" s="25"/>
      <c r="AC152"/>
    </row>
    <row r="153" spans="1:29" x14ac:dyDescent="0.25">
      <c r="A153" s="102"/>
      <c r="B153" s="102"/>
      <c r="C153" s="100" t="s">
        <v>786</v>
      </c>
      <c r="D153" s="101" t="s">
        <v>579</v>
      </c>
      <c r="E153" s="102" t="s">
        <v>308</v>
      </c>
      <c r="F153" s="102">
        <v>321.92099999999999</v>
      </c>
      <c r="G153" s="102">
        <v>0.31</v>
      </c>
      <c r="H153" s="102">
        <v>149.999</v>
      </c>
      <c r="I153" s="102">
        <v>-0.76349999999999996</v>
      </c>
      <c r="J153" s="102">
        <v>-0.26300000000000001</v>
      </c>
      <c r="K153" s="102">
        <v>30.138000000000002</v>
      </c>
      <c r="L153" s="102">
        <v>0.59</v>
      </c>
      <c r="M153" s="102">
        <v>2.0259999999999998</v>
      </c>
      <c r="N153" s="102">
        <v>0</v>
      </c>
      <c r="O153" s="102">
        <v>17.7</v>
      </c>
      <c r="P153" s="174">
        <v>-11.365</v>
      </c>
      <c r="Q153" s="102">
        <v>-14.4</v>
      </c>
      <c r="R153" s="116">
        <v>-218.6</v>
      </c>
      <c r="S153" s="102">
        <v>-9.4499999999999993</v>
      </c>
      <c r="T153" s="169">
        <f t="shared" si="50"/>
        <v>3147.84</v>
      </c>
      <c r="U153" s="120" t="s">
        <v>670</v>
      </c>
      <c r="V153" s="124"/>
      <c r="W153" s="122"/>
      <c r="X153" s="124"/>
      <c r="Y153" s="122"/>
      <c r="Z153" s="107">
        <v>0</v>
      </c>
      <c r="AA153" s="123" t="s">
        <v>671</v>
      </c>
      <c r="AB153" s="25"/>
      <c r="AC153"/>
    </row>
    <row r="154" spans="1:29" x14ac:dyDescent="0.25">
      <c r="A154" s="102"/>
      <c r="B154" s="102"/>
      <c r="C154" s="100" t="s">
        <v>787</v>
      </c>
      <c r="D154" s="101" t="s">
        <v>577</v>
      </c>
      <c r="E154" s="191" t="s">
        <v>768</v>
      </c>
      <c r="F154" s="102">
        <v>323.065</v>
      </c>
      <c r="G154" s="102">
        <v>0.1</v>
      </c>
      <c r="H154" s="102">
        <v>149.999</v>
      </c>
      <c r="I154" s="102">
        <v>0.70889999999999997</v>
      </c>
      <c r="J154" s="102">
        <v>9.0499999999999997E-2</v>
      </c>
      <c r="K154" s="102">
        <v>-10.371</v>
      </c>
      <c r="L154" s="102">
        <v>-0.55200000000000005</v>
      </c>
      <c r="M154" s="102">
        <v>-0.22600000000000001</v>
      </c>
      <c r="N154" s="102">
        <v>0</v>
      </c>
      <c r="O154" s="102">
        <v>5</v>
      </c>
      <c r="P154" s="174">
        <v>10.343999999999999</v>
      </c>
      <c r="Q154" s="102">
        <v>4.0999999999999996</v>
      </c>
      <c r="R154" s="102">
        <v>198.9</v>
      </c>
      <c r="S154" s="102">
        <v>6.14</v>
      </c>
      <c r="T154" s="169">
        <f t="shared" si="50"/>
        <v>815.49</v>
      </c>
      <c r="U154" s="104" t="s">
        <v>181</v>
      </c>
      <c r="V154" s="193">
        <v>15</v>
      </c>
      <c r="W154" s="106">
        <v>2.4242424242424243</v>
      </c>
      <c r="X154" s="193">
        <v>220</v>
      </c>
      <c r="Y154" s="106">
        <f t="shared" ref="Y154:Y155" si="52">ABS(X154/R154)</f>
        <v>1.1060834590246356</v>
      </c>
      <c r="Z154" s="107">
        <v>3698</v>
      </c>
      <c r="AA154" s="108" t="s">
        <v>659</v>
      </c>
      <c r="AB154" s="104"/>
      <c r="AC154"/>
    </row>
    <row r="155" spans="1:29" x14ac:dyDescent="0.25">
      <c r="A155" s="102"/>
      <c r="B155" s="102"/>
      <c r="C155" s="125" t="s">
        <v>788</v>
      </c>
      <c r="D155" s="126" t="s">
        <v>574</v>
      </c>
      <c r="E155" s="16" t="s">
        <v>347</v>
      </c>
      <c r="F155" s="16">
        <v>323.73099999999999</v>
      </c>
      <c r="G155" s="16" t="s">
        <v>348</v>
      </c>
      <c r="H155" s="16">
        <v>49.999000000000002</v>
      </c>
      <c r="I155" s="16">
        <v>0.40410000000000001</v>
      </c>
      <c r="J155" s="16">
        <v>0.13850000000000001</v>
      </c>
      <c r="K155" s="16">
        <v>-15.871</v>
      </c>
      <c r="L155" s="16">
        <v>-1.157</v>
      </c>
      <c r="M155" s="16">
        <v>-1.105</v>
      </c>
      <c r="N155" s="16">
        <v>0</v>
      </c>
      <c r="O155" s="16">
        <v>0.13</v>
      </c>
      <c r="P155" s="176">
        <v>5.2770000000000001</v>
      </c>
      <c r="Q155" s="16">
        <v>4.9000000000000004</v>
      </c>
      <c r="R155" s="16">
        <v>879.5</v>
      </c>
      <c r="S155" s="16">
        <v>27.88</v>
      </c>
      <c r="T155" s="231">
        <f t="shared" si="50"/>
        <v>4309.55</v>
      </c>
      <c r="U155" s="128" t="s">
        <v>575</v>
      </c>
      <c r="V155" s="128">
        <v>10</v>
      </c>
      <c r="W155" s="130">
        <f>ABS(V155/(Q155))</f>
        <v>2.0408163265306123</v>
      </c>
      <c r="X155" s="128">
        <v>1000</v>
      </c>
      <c r="Y155" s="130">
        <f t="shared" si="52"/>
        <v>1.137009664582149</v>
      </c>
      <c r="Z155" s="131">
        <v>6618</v>
      </c>
      <c r="AA155" s="14" t="s">
        <v>706</v>
      </c>
      <c r="AB155" s="25"/>
      <c r="AC155"/>
    </row>
    <row r="156" spans="1:29" x14ac:dyDescent="0.25">
      <c r="A156" s="102"/>
      <c r="B156" s="102"/>
      <c r="C156" s="101"/>
      <c r="D156" s="101"/>
      <c r="E156" s="102"/>
      <c r="F156" s="102"/>
      <c r="G156" s="169"/>
      <c r="H156" s="102"/>
      <c r="I156" s="102"/>
      <c r="J156" s="102"/>
      <c r="K156" s="102"/>
      <c r="L156" s="102"/>
      <c r="M156" s="102"/>
      <c r="N156" s="102"/>
      <c r="O156" s="102"/>
      <c r="P156" s="174"/>
      <c r="Q156" s="171"/>
      <c r="R156" s="171"/>
      <c r="S156" s="102"/>
      <c r="T156" s="210">
        <f>SUM(T150:T155)</f>
        <v>14565.66</v>
      </c>
      <c r="U156" s="25"/>
      <c r="V156" s="3"/>
      <c r="W156" s="3"/>
      <c r="X156" s="3"/>
      <c r="Y156" s="3"/>
      <c r="Z156" s="141">
        <f>SUM(Z150:Z155)</f>
        <v>27250</v>
      </c>
      <c r="AC156"/>
    </row>
    <row r="157" spans="1:29" x14ac:dyDescent="0.25">
      <c r="A157" s="102"/>
      <c r="B157" s="102"/>
      <c r="C157" s="101"/>
      <c r="D157" s="101"/>
      <c r="E157" s="102"/>
      <c r="F157" s="102"/>
      <c r="G157" s="169"/>
      <c r="H157" s="102"/>
      <c r="I157" s="102"/>
      <c r="J157" s="102"/>
      <c r="K157" s="102"/>
      <c r="L157" s="102"/>
      <c r="M157" s="102"/>
      <c r="N157" s="102"/>
      <c r="O157" s="102"/>
      <c r="P157" s="174"/>
      <c r="Q157" s="171"/>
      <c r="R157" s="171"/>
      <c r="S157" s="102"/>
      <c r="T157" s="102"/>
      <c r="U157" s="25"/>
      <c r="V157" s="3"/>
      <c r="W157" s="3"/>
      <c r="X157" s="3"/>
      <c r="Y157" s="3"/>
      <c r="AC157"/>
    </row>
    <row r="158" spans="1:29" x14ac:dyDescent="0.25">
      <c r="A158" s="102"/>
      <c r="B158" s="102"/>
      <c r="C158" s="143" t="s">
        <v>789</v>
      </c>
      <c r="D158" s="144" t="s">
        <v>605</v>
      </c>
      <c r="E158" s="145" t="s">
        <v>283</v>
      </c>
      <c r="F158" s="145">
        <v>318.88400000000001</v>
      </c>
      <c r="G158" s="145">
        <v>0.15</v>
      </c>
      <c r="H158" s="145">
        <v>149.999</v>
      </c>
      <c r="I158" s="145">
        <v>0</v>
      </c>
      <c r="J158" s="145">
        <v>0</v>
      </c>
      <c r="K158" s="145">
        <v>0</v>
      </c>
      <c r="L158" s="145">
        <v>0</v>
      </c>
      <c r="M158" s="145">
        <v>0</v>
      </c>
      <c r="N158" s="145">
        <v>-8.375</v>
      </c>
      <c r="O158" s="145">
        <v>0.6</v>
      </c>
      <c r="P158" s="180">
        <v>-1.696</v>
      </c>
      <c r="Q158" s="145">
        <v>-1.5</v>
      </c>
      <c r="R158" s="145">
        <v>-154.1</v>
      </c>
      <c r="S158" s="145">
        <v>-7.81</v>
      </c>
      <c r="T158" s="146">
        <f t="shared" ref="T158:T169" si="53">Q158*R158</f>
        <v>231.14999999999998</v>
      </c>
      <c r="U158" s="147" t="s">
        <v>246</v>
      </c>
      <c r="V158" s="146">
        <v>8</v>
      </c>
      <c r="W158" s="148">
        <f>ABS(V158/Q158)</f>
        <v>5.333333333333333</v>
      </c>
      <c r="X158" s="146">
        <v>300</v>
      </c>
      <c r="Y158" s="148">
        <f>ABS(X158/R158)</f>
        <v>1.946787800129786</v>
      </c>
      <c r="Z158" s="149">
        <v>2902</v>
      </c>
      <c r="AA158" s="150" t="s">
        <v>664</v>
      </c>
      <c r="AB158" s="104"/>
      <c r="AC158"/>
    </row>
    <row r="159" spans="1:29" x14ac:dyDescent="0.25">
      <c r="A159" s="102"/>
      <c r="B159" s="102"/>
      <c r="C159" s="151" t="s">
        <v>790</v>
      </c>
      <c r="D159" s="152" t="s">
        <v>603</v>
      </c>
      <c r="E159" s="153" t="s">
        <v>283</v>
      </c>
      <c r="F159" s="153">
        <v>319.43900000000002</v>
      </c>
      <c r="G159" s="153">
        <v>0.15</v>
      </c>
      <c r="H159" s="153">
        <v>149.999</v>
      </c>
      <c r="I159" s="153">
        <v>0</v>
      </c>
      <c r="J159" s="153">
        <v>0</v>
      </c>
      <c r="K159" s="153">
        <v>0</v>
      </c>
      <c r="L159" s="153">
        <v>0</v>
      </c>
      <c r="M159" s="153">
        <v>0</v>
      </c>
      <c r="N159" s="153">
        <v>8.8970000000000002</v>
      </c>
      <c r="O159" s="153">
        <v>0.6</v>
      </c>
      <c r="P159" s="182">
        <v>1.8009999999999999</v>
      </c>
      <c r="Q159" s="153">
        <v>1.6</v>
      </c>
      <c r="R159" s="153">
        <v>163.69999999999999</v>
      </c>
      <c r="S159" s="153">
        <v>8.2899999999999991</v>
      </c>
      <c r="T159" s="154">
        <f t="shared" si="53"/>
        <v>261.92</v>
      </c>
      <c r="U159" s="155" t="s">
        <v>246</v>
      </c>
      <c r="V159" s="183">
        <v>8</v>
      </c>
      <c r="W159" s="156">
        <f t="shared" ref="W159:W165" si="54">ABS(V159/Q159)</f>
        <v>5</v>
      </c>
      <c r="X159" s="183">
        <v>300</v>
      </c>
      <c r="Y159" s="156">
        <f t="shared" ref="Y159:Y165" si="55">ABS(X159/R159)</f>
        <v>1.8326206475259623</v>
      </c>
      <c r="Z159" s="157">
        <v>2902</v>
      </c>
      <c r="AA159" s="158" t="s">
        <v>706</v>
      </c>
      <c r="AB159" s="104"/>
      <c r="AC159"/>
    </row>
    <row r="160" spans="1:29" x14ac:dyDescent="0.25">
      <c r="A160" s="102"/>
      <c r="B160" s="102"/>
      <c r="C160" s="151" t="s">
        <v>791</v>
      </c>
      <c r="D160" s="152" t="s">
        <v>601</v>
      </c>
      <c r="E160" s="153" t="s">
        <v>283</v>
      </c>
      <c r="F160" s="153">
        <v>319.74900000000002</v>
      </c>
      <c r="G160" s="153">
        <v>0.15</v>
      </c>
      <c r="H160" s="153">
        <v>149.999</v>
      </c>
      <c r="I160" s="153">
        <v>0</v>
      </c>
      <c r="J160" s="153">
        <v>0</v>
      </c>
      <c r="K160" s="153">
        <v>0</v>
      </c>
      <c r="L160" s="153">
        <v>0</v>
      </c>
      <c r="M160" s="153">
        <v>0</v>
      </c>
      <c r="N160" s="153">
        <v>-8.64</v>
      </c>
      <c r="O160" s="153">
        <v>0.6</v>
      </c>
      <c r="P160" s="182">
        <v>-1.7490000000000001</v>
      </c>
      <c r="Q160" s="153">
        <v>-1.6</v>
      </c>
      <c r="R160" s="153">
        <v>-159</v>
      </c>
      <c r="S160" s="153">
        <v>-8.0500000000000007</v>
      </c>
      <c r="T160" s="154">
        <f t="shared" si="53"/>
        <v>254.4</v>
      </c>
      <c r="U160" s="155" t="s">
        <v>246</v>
      </c>
      <c r="V160" s="183">
        <v>8</v>
      </c>
      <c r="W160" s="156">
        <f t="shared" si="54"/>
        <v>5</v>
      </c>
      <c r="X160" s="183">
        <v>300</v>
      </c>
      <c r="Y160" s="156">
        <f t="shared" si="55"/>
        <v>1.8867924528301887</v>
      </c>
      <c r="Z160" s="157">
        <v>2902</v>
      </c>
      <c r="AA160" s="158" t="s">
        <v>664</v>
      </c>
      <c r="AB160" s="104"/>
      <c r="AC160"/>
    </row>
    <row r="161" spans="1:31" x14ac:dyDescent="0.25">
      <c r="A161" s="102"/>
      <c r="B161" s="102"/>
      <c r="C161" s="151" t="s">
        <v>792</v>
      </c>
      <c r="D161" s="152" t="s">
        <v>599</v>
      </c>
      <c r="E161" s="152" t="s">
        <v>208</v>
      </c>
      <c r="F161" s="153">
        <v>320.73399999999998</v>
      </c>
      <c r="G161" s="153">
        <v>0.15</v>
      </c>
      <c r="H161" s="153">
        <v>149.999</v>
      </c>
      <c r="I161" s="153">
        <v>0</v>
      </c>
      <c r="J161" s="153">
        <v>0</v>
      </c>
      <c r="K161" s="153">
        <v>0</v>
      </c>
      <c r="L161" s="153">
        <v>0</v>
      </c>
      <c r="M161" s="153">
        <v>0</v>
      </c>
      <c r="N161" s="153">
        <v>2.056</v>
      </c>
      <c r="O161" s="153">
        <v>34</v>
      </c>
      <c r="P161" s="182">
        <v>0.41699999999999998</v>
      </c>
      <c r="Q161" s="153">
        <v>1.9</v>
      </c>
      <c r="R161" s="153">
        <v>5.0999999999999996</v>
      </c>
      <c r="S161" s="153">
        <v>1.06</v>
      </c>
      <c r="T161" s="154">
        <f t="shared" si="53"/>
        <v>9.69</v>
      </c>
      <c r="U161" s="155" t="s">
        <v>153</v>
      </c>
      <c r="V161" s="183">
        <v>8</v>
      </c>
      <c r="W161" s="156">
        <f t="shared" si="54"/>
        <v>4.2105263157894735</v>
      </c>
      <c r="X161" s="183">
        <v>90</v>
      </c>
      <c r="Y161" s="156">
        <f t="shared" si="55"/>
        <v>17.647058823529413</v>
      </c>
      <c r="Z161" s="157">
        <v>1499</v>
      </c>
      <c r="AA161" s="158" t="s">
        <v>663</v>
      </c>
      <c r="AB161" s="104"/>
      <c r="AC161"/>
      <c r="AD161" s="35"/>
    </row>
    <row r="162" spans="1:31" x14ac:dyDescent="0.25">
      <c r="A162" s="102"/>
      <c r="B162" s="102"/>
      <c r="C162" s="151" t="s">
        <v>793</v>
      </c>
      <c r="D162" s="152" t="s">
        <v>597</v>
      </c>
      <c r="E162" s="153" t="s">
        <v>377</v>
      </c>
      <c r="F162" s="153">
        <v>321.49700000000001</v>
      </c>
      <c r="G162" s="153">
        <v>0.25</v>
      </c>
      <c r="H162" s="153">
        <v>149.999</v>
      </c>
      <c r="I162" s="153">
        <v>0</v>
      </c>
      <c r="J162" s="153">
        <v>0</v>
      </c>
      <c r="K162" s="153">
        <v>0</v>
      </c>
      <c r="L162" s="153">
        <v>0</v>
      </c>
      <c r="M162" s="153">
        <v>0</v>
      </c>
      <c r="N162" s="153">
        <v>-13.201000000000001</v>
      </c>
      <c r="O162" s="153">
        <v>0.96</v>
      </c>
      <c r="P162" s="182">
        <v>-2.6779999999999999</v>
      </c>
      <c r="Q162" s="153">
        <v>-4.7</v>
      </c>
      <c r="R162" s="153">
        <v>-243.5</v>
      </c>
      <c r="S162" s="153">
        <v>-12.33</v>
      </c>
      <c r="T162" s="154">
        <f t="shared" si="53"/>
        <v>1144.45</v>
      </c>
      <c r="U162" s="155" t="s">
        <v>246</v>
      </c>
      <c r="V162" s="154">
        <v>8</v>
      </c>
      <c r="W162" s="156">
        <f t="shared" si="54"/>
        <v>1.7021276595744681</v>
      </c>
      <c r="X162" s="154">
        <v>300</v>
      </c>
      <c r="Y162" s="156">
        <f t="shared" si="55"/>
        <v>1.2320328542094456</v>
      </c>
      <c r="Z162" s="157">
        <v>2902</v>
      </c>
      <c r="AA162" s="158" t="s">
        <v>664</v>
      </c>
      <c r="AB162" s="104"/>
      <c r="AC162"/>
    </row>
    <row r="163" spans="1:31" x14ac:dyDescent="0.25">
      <c r="A163" s="102"/>
      <c r="B163" s="102"/>
      <c r="C163" s="151" t="s">
        <v>794</v>
      </c>
      <c r="D163" s="152" t="s">
        <v>594</v>
      </c>
      <c r="E163" s="153" t="s">
        <v>283</v>
      </c>
      <c r="F163" s="153">
        <v>322.41800000000001</v>
      </c>
      <c r="G163" s="153">
        <v>0.15</v>
      </c>
      <c r="H163" s="153">
        <v>149.999</v>
      </c>
      <c r="I163" s="153">
        <v>0</v>
      </c>
      <c r="J163" s="153">
        <v>0</v>
      </c>
      <c r="K163" s="153">
        <v>0</v>
      </c>
      <c r="L163" s="153">
        <v>0</v>
      </c>
      <c r="M163" s="153">
        <v>0</v>
      </c>
      <c r="N163" s="153">
        <v>-12.786</v>
      </c>
      <c r="O163" s="153">
        <v>0.6</v>
      </c>
      <c r="P163" s="182">
        <v>-2.589</v>
      </c>
      <c r="Q163" s="153">
        <v>-2.2999999999999998</v>
      </c>
      <c r="R163" s="153">
        <v>-235.3</v>
      </c>
      <c r="S163" s="153">
        <v>-11.92</v>
      </c>
      <c r="T163" s="154">
        <f t="shared" si="53"/>
        <v>541.18999999999994</v>
      </c>
      <c r="U163" s="155" t="s">
        <v>246</v>
      </c>
      <c r="V163" s="183">
        <v>8</v>
      </c>
      <c r="W163" s="156">
        <f t="shared" si="54"/>
        <v>3.4782608695652177</v>
      </c>
      <c r="X163" s="183">
        <v>300</v>
      </c>
      <c r="Y163" s="156">
        <f t="shared" si="55"/>
        <v>1.274968125796855</v>
      </c>
      <c r="Z163" s="157">
        <v>2902</v>
      </c>
      <c r="AA163" s="158" t="s">
        <v>664</v>
      </c>
      <c r="AB163" s="104"/>
      <c r="AC163"/>
    </row>
    <row r="164" spans="1:31" x14ac:dyDescent="0.25">
      <c r="A164" s="102"/>
      <c r="B164" s="102"/>
      <c r="C164" s="151" t="s">
        <v>795</v>
      </c>
      <c r="D164" s="152" t="s">
        <v>592</v>
      </c>
      <c r="E164" s="153" t="s">
        <v>283</v>
      </c>
      <c r="F164" s="153">
        <v>322.72800000000001</v>
      </c>
      <c r="G164" s="153">
        <v>0.15</v>
      </c>
      <c r="H164" s="153">
        <v>149.999</v>
      </c>
      <c r="I164" s="153">
        <v>0</v>
      </c>
      <c r="J164" s="153">
        <v>0</v>
      </c>
      <c r="K164" s="153">
        <v>0</v>
      </c>
      <c r="L164" s="153">
        <v>0</v>
      </c>
      <c r="M164" s="153">
        <v>0</v>
      </c>
      <c r="N164" s="153">
        <v>11.242000000000001</v>
      </c>
      <c r="O164" s="153">
        <v>0.6</v>
      </c>
      <c r="P164" s="182">
        <v>2.2759999999999998</v>
      </c>
      <c r="Q164" s="153">
        <v>2.1</v>
      </c>
      <c r="R164" s="153">
        <v>206.9</v>
      </c>
      <c r="S164" s="153">
        <v>10.48</v>
      </c>
      <c r="T164" s="154">
        <f t="shared" si="53"/>
        <v>434.49</v>
      </c>
      <c r="U164" s="155" t="s">
        <v>246</v>
      </c>
      <c r="V164" s="154">
        <v>8</v>
      </c>
      <c r="W164" s="156">
        <f t="shared" si="54"/>
        <v>3.8095238095238093</v>
      </c>
      <c r="X164" s="154">
        <v>300</v>
      </c>
      <c r="Y164" s="156">
        <f t="shared" si="55"/>
        <v>1.4499758337361044</v>
      </c>
      <c r="Z164" s="157">
        <v>2902</v>
      </c>
      <c r="AA164" s="158" t="s">
        <v>664</v>
      </c>
      <c r="AB164" s="104"/>
      <c r="AC164"/>
    </row>
    <row r="165" spans="1:31" x14ac:dyDescent="0.25">
      <c r="A165" s="102"/>
      <c r="B165" s="102"/>
      <c r="C165" s="161" t="s">
        <v>796</v>
      </c>
      <c r="D165" s="162" t="s">
        <v>590</v>
      </c>
      <c r="E165" s="163" t="s">
        <v>283</v>
      </c>
      <c r="F165" s="163">
        <v>323.27600000000001</v>
      </c>
      <c r="G165" s="163">
        <v>0.15</v>
      </c>
      <c r="H165" s="163">
        <v>149.999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-11.364000000000001</v>
      </c>
      <c r="O165" s="163">
        <v>0.6</v>
      </c>
      <c r="P165" s="185">
        <v>-2.3010000000000002</v>
      </c>
      <c r="Q165" s="163">
        <v>-2.1</v>
      </c>
      <c r="R165" s="163">
        <v>-209.2</v>
      </c>
      <c r="S165" s="163">
        <v>-10.59</v>
      </c>
      <c r="T165" s="164">
        <f t="shared" si="53"/>
        <v>439.32</v>
      </c>
      <c r="U165" s="165" t="s">
        <v>246</v>
      </c>
      <c r="V165" s="236">
        <v>8</v>
      </c>
      <c r="W165" s="166">
        <f t="shared" si="54"/>
        <v>3.8095238095238093</v>
      </c>
      <c r="X165" s="236">
        <v>300</v>
      </c>
      <c r="Y165" s="166">
        <f t="shared" si="55"/>
        <v>1.434034416826004</v>
      </c>
      <c r="Z165" s="167">
        <v>2902</v>
      </c>
      <c r="AA165" s="168" t="s">
        <v>664</v>
      </c>
      <c r="AB165" s="104"/>
      <c r="AC165"/>
    </row>
    <row r="166" spans="1:31" x14ac:dyDescent="0.25">
      <c r="T166" s="169">
        <f>SUM(T158:T165)</f>
        <v>3316.61</v>
      </c>
      <c r="Z166" s="141">
        <f>SUM(Z158:Z165)</f>
        <v>21813</v>
      </c>
      <c r="AB166" s="142"/>
    </row>
    <row r="167" spans="1:31" x14ac:dyDescent="0.25">
      <c r="Z167" s="141"/>
      <c r="AB167" s="142"/>
    </row>
    <row r="168" spans="1:31" x14ac:dyDescent="0.25">
      <c r="C168" s="237" t="s">
        <v>797</v>
      </c>
      <c r="D168" s="238"/>
      <c r="E168" s="201" t="s">
        <v>798</v>
      </c>
      <c r="F168" s="239"/>
      <c r="G168" s="240"/>
      <c r="H168" s="239"/>
      <c r="I168" s="239"/>
      <c r="J168" s="239"/>
      <c r="K168" s="239"/>
      <c r="L168" s="239"/>
      <c r="M168" s="239"/>
      <c r="N168" s="239"/>
      <c r="O168" s="239"/>
      <c r="P168" s="241"/>
      <c r="Q168" s="242">
        <v>2.8</v>
      </c>
      <c r="R168" s="242">
        <v>1</v>
      </c>
      <c r="S168" s="243"/>
      <c r="T168" s="240">
        <f t="shared" si="53"/>
        <v>2.8</v>
      </c>
      <c r="U168" s="239" t="s">
        <v>128</v>
      </c>
      <c r="V168" s="240">
        <v>12</v>
      </c>
      <c r="W168" s="244">
        <f t="shared" ref="W168:W169" si="56">ABS(V168/Q168)</f>
        <v>4.2857142857142856</v>
      </c>
      <c r="X168" s="240">
        <v>2</v>
      </c>
      <c r="Y168" s="244">
        <f t="shared" ref="Y168:Y169" si="57">ABS(X168/R168)</f>
        <v>2</v>
      </c>
      <c r="Z168" s="245">
        <v>11045.5</v>
      </c>
      <c r="AA168" s="246" t="s">
        <v>706</v>
      </c>
      <c r="AB168" s="104"/>
      <c r="AD168" t="s">
        <v>799</v>
      </c>
      <c r="AE168" s="35"/>
    </row>
    <row r="169" spans="1:31" x14ac:dyDescent="0.25">
      <c r="C169" s="247" t="s">
        <v>800</v>
      </c>
      <c r="D169" s="248"/>
      <c r="E169" s="207" t="s">
        <v>798</v>
      </c>
      <c r="F169" s="249"/>
      <c r="G169" s="250"/>
      <c r="H169" s="249"/>
      <c r="I169" s="249"/>
      <c r="J169" s="249"/>
      <c r="K169" s="249"/>
      <c r="L169" s="249"/>
      <c r="M169" s="249"/>
      <c r="N169" s="249"/>
      <c r="O169" s="249"/>
      <c r="P169" s="251"/>
      <c r="Q169" s="252">
        <v>2.8</v>
      </c>
      <c r="R169" s="252">
        <v>1</v>
      </c>
      <c r="S169" s="253"/>
      <c r="T169" s="250">
        <f t="shared" si="53"/>
        <v>2.8</v>
      </c>
      <c r="U169" s="249" t="s">
        <v>128</v>
      </c>
      <c r="V169" s="250">
        <v>12</v>
      </c>
      <c r="W169" s="254">
        <f t="shared" si="56"/>
        <v>4.2857142857142856</v>
      </c>
      <c r="X169" s="250">
        <v>2</v>
      </c>
      <c r="Y169" s="254">
        <f t="shared" si="57"/>
        <v>2</v>
      </c>
      <c r="Z169" s="255">
        <v>11045.5</v>
      </c>
      <c r="AA169" s="256" t="s">
        <v>706</v>
      </c>
      <c r="AB169" s="104"/>
      <c r="AD169" t="s">
        <v>799</v>
      </c>
      <c r="AE169" s="35"/>
    </row>
    <row r="170" spans="1:31" x14ac:dyDescent="0.25">
      <c r="U170" s="3" t="s">
        <v>675</v>
      </c>
    </row>
    <row r="172" spans="1:31" x14ac:dyDescent="0.25">
      <c r="S172" s="3" t="s">
        <v>801</v>
      </c>
      <c r="T172" s="36">
        <f>SUM(T148,T138,T113,T103,T74,T64,T28,T18,)</f>
        <v>35196.620000000003</v>
      </c>
      <c r="U172" s="3" t="s">
        <v>802</v>
      </c>
      <c r="X172" s="257" t="s">
        <v>803</v>
      </c>
      <c r="Y172" s="257"/>
      <c r="Z172" s="141">
        <f>SUM(Z166,Z148,Z129,Z113,Z96,Z74,Z48,Z28)</f>
        <v>109598</v>
      </c>
    </row>
    <row r="173" spans="1:31" x14ac:dyDescent="0.25">
      <c r="S173" s="3" t="s">
        <v>804</v>
      </c>
      <c r="T173" s="3">
        <f>T172*2</f>
        <v>70393.240000000005</v>
      </c>
      <c r="U173" s="3" t="s">
        <v>805</v>
      </c>
      <c r="X173" s="257" t="s">
        <v>806</v>
      </c>
      <c r="Y173" s="257"/>
      <c r="Z173" s="141">
        <f>SUM(Z156,Z138,Z119,Z103,Z86,Z64,AJ18,Z38)</f>
        <v>152631</v>
      </c>
    </row>
    <row r="174" spans="1:31" x14ac:dyDescent="0.25">
      <c r="S174" s="3" t="s">
        <v>807</v>
      </c>
      <c r="T174" s="140">
        <f>T173/208</f>
        <v>338.42903846153848</v>
      </c>
      <c r="X174" s="257" t="s">
        <v>808</v>
      </c>
      <c r="Y174" s="257"/>
      <c r="Z174" s="141">
        <f>SUM(Z168:Z169)</f>
        <v>22091</v>
      </c>
    </row>
    <row r="175" spans="1:31" x14ac:dyDescent="0.25">
      <c r="X175" s="257"/>
      <c r="Y175" s="257"/>
      <c r="Z175" s="141"/>
      <c r="AA175" s="258"/>
      <c r="AB175" s="258"/>
      <c r="AC175" s="258"/>
    </row>
    <row r="176" spans="1:31" x14ac:dyDescent="0.25">
      <c r="F176" s="259" t="s">
        <v>809</v>
      </c>
      <c r="G176" s="260" t="s">
        <v>810</v>
      </c>
      <c r="H176" s="259" t="s">
        <v>811</v>
      </c>
      <c r="I176" s="259" t="s">
        <v>812</v>
      </c>
      <c r="Z176" s="261" t="s">
        <v>809</v>
      </c>
      <c r="AA176" s="262" t="s">
        <v>813</v>
      </c>
      <c r="AB176" s="262"/>
      <c r="AC176" s="262" t="s">
        <v>814</v>
      </c>
      <c r="AD176" s="262" t="s">
        <v>815</v>
      </c>
      <c r="AE176" s="262" t="s">
        <v>816</v>
      </c>
    </row>
    <row r="177" spans="5:31" x14ac:dyDescent="0.25">
      <c r="E177" s="7" t="s">
        <v>186</v>
      </c>
      <c r="F177" s="2">
        <f>COUNTIF(E$7:E$165,E177)</f>
        <v>24</v>
      </c>
      <c r="G177" s="263">
        <v>6</v>
      </c>
      <c r="H177" s="263">
        <v>18</v>
      </c>
      <c r="I177" s="2">
        <v>0</v>
      </c>
      <c r="X177" s="264" t="s">
        <v>153</v>
      </c>
      <c r="Z177" s="265">
        <f>COUNTIF(U$10:U$169,X177)</f>
        <v>12</v>
      </c>
      <c r="AA177" s="266">
        <v>6</v>
      </c>
      <c r="AB177" s="266"/>
      <c r="AC177" s="267">
        <v>8</v>
      </c>
      <c r="AD177" s="267">
        <v>10</v>
      </c>
      <c r="AE177" s="140">
        <f>Z177-AC177-AA177-AD177</f>
        <v>-12</v>
      </c>
    </row>
    <row r="178" spans="5:31" x14ac:dyDescent="0.25">
      <c r="E178" s="7" t="s">
        <v>256</v>
      </c>
      <c r="F178" s="2">
        <f t="shared" ref="F178:F185" si="58">COUNTIF(E$7:E$165,E178)</f>
        <v>4</v>
      </c>
      <c r="G178" s="263">
        <v>0</v>
      </c>
      <c r="H178" s="268">
        <v>4</v>
      </c>
      <c r="I178" s="2">
        <v>0</v>
      </c>
      <c r="X178" s="264" t="s">
        <v>189</v>
      </c>
      <c r="Z178" s="265">
        <f>COUNTIF(U$10:U$169,X178)</f>
        <v>5</v>
      </c>
      <c r="AA178" s="269">
        <v>5</v>
      </c>
      <c r="AB178" s="269"/>
      <c r="AC178" s="270">
        <v>0</v>
      </c>
      <c r="AD178" s="270">
        <v>0</v>
      </c>
      <c r="AE178" s="140">
        <f t="shared" ref="AE178:AE189" si="59">Z178-AC178-AA178-AD178</f>
        <v>0</v>
      </c>
    </row>
    <row r="179" spans="5:31" x14ac:dyDescent="0.25">
      <c r="E179" s="7" t="s">
        <v>308</v>
      </c>
      <c r="F179" s="2">
        <f t="shared" si="58"/>
        <v>8</v>
      </c>
      <c r="G179" s="263">
        <v>0</v>
      </c>
      <c r="H179" s="268">
        <v>8</v>
      </c>
      <c r="I179" s="2">
        <v>0</v>
      </c>
      <c r="X179" s="264" t="s">
        <v>309</v>
      </c>
      <c r="Z179" s="265">
        <f t="shared" ref="Z179:Z189" si="60">COUNTIF(U$10:U$169,X179)</f>
        <v>3</v>
      </c>
      <c r="AA179" s="269">
        <v>2</v>
      </c>
      <c r="AB179" s="269"/>
      <c r="AC179" s="270">
        <v>0</v>
      </c>
      <c r="AD179" s="270">
        <v>0</v>
      </c>
      <c r="AE179" s="140">
        <f t="shared" si="59"/>
        <v>1</v>
      </c>
    </row>
    <row r="180" spans="5:31" x14ac:dyDescent="0.25">
      <c r="E180" s="7" t="s">
        <v>656</v>
      </c>
      <c r="F180" s="2">
        <f t="shared" si="58"/>
        <v>6</v>
      </c>
      <c r="G180" s="263">
        <v>3</v>
      </c>
      <c r="H180" s="263">
        <v>0</v>
      </c>
      <c r="I180" s="2">
        <v>3</v>
      </c>
      <c r="X180" s="264" t="s">
        <v>291</v>
      </c>
      <c r="Z180" s="265">
        <f t="shared" si="60"/>
        <v>4</v>
      </c>
      <c r="AA180" s="269">
        <v>0</v>
      </c>
      <c r="AB180" s="269"/>
      <c r="AC180" s="270">
        <v>0</v>
      </c>
      <c r="AD180" s="270">
        <v>0</v>
      </c>
      <c r="AE180" s="140">
        <f t="shared" si="59"/>
        <v>4</v>
      </c>
    </row>
    <row r="181" spans="5:31" x14ac:dyDescent="0.25">
      <c r="E181" s="7" t="s">
        <v>768</v>
      </c>
      <c r="F181" s="2">
        <f t="shared" si="58"/>
        <v>4</v>
      </c>
      <c r="G181" s="263">
        <v>0</v>
      </c>
      <c r="H181" s="263">
        <v>0</v>
      </c>
      <c r="I181" s="2">
        <v>4</v>
      </c>
      <c r="X181" s="264" t="s">
        <v>323</v>
      </c>
      <c r="Z181" s="265">
        <f t="shared" si="60"/>
        <v>4</v>
      </c>
      <c r="AA181" s="269">
        <v>0</v>
      </c>
      <c r="AB181" s="269"/>
      <c r="AC181" s="270">
        <v>0</v>
      </c>
      <c r="AD181" s="270">
        <v>0</v>
      </c>
      <c r="AE181" s="269">
        <f t="shared" si="59"/>
        <v>4</v>
      </c>
    </row>
    <row r="182" spans="5:31" x14ac:dyDescent="0.25">
      <c r="E182" s="7" t="s">
        <v>658</v>
      </c>
      <c r="F182" s="2">
        <f t="shared" si="58"/>
        <v>4</v>
      </c>
      <c r="G182" s="263">
        <v>0</v>
      </c>
      <c r="H182" s="263">
        <v>4</v>
      </c>
      <c r="I182" s="2">
        <v>0</v>
      </c>
      <c r="X182" s="264" t="s">
        <v>257</v>
      </c>
      <c r="Z182" s="265">
        <f t="shared" si="60"/>
        <v>6</v>
      </c>
      <c r="AA182" s="269">
        <v>0</v>
      </c>
      <c r="AB182" s="269"/>
      <c r="AC182" s="270">
        <v>0</v>
      </c>
      <c r="AD182" s="270">
        <v>0</v>
      </c>
      <c r="AE182" s="269">
        <f t="shared" si="59"/>
        <v>6</v>
      </c>
    </row>
    <row r="183" spans="5:31" x14ac:dyDescent="0.25">
      <c r="E183" s="7" t="s">
        <v>208</v>
      </c>
      <c r="F183" s="2">
        <f>COUNTIF(E$7:E$165,E183)</f>
        <v>46</v>
      </c>
      <c r="G183" s="263">
        <v>8</v>
      </c>
      <c r="H183" s="268">
        <v>36</v>
      </c>
      <c r="I183" s="2">
        <v>0</v>
      </c>
      <c r="J183" s="34" t="s">
        <v>817</v>
      </c>
      <c r="X183" s="264" t="s">
        <v>246</v>
      </c>
      <c r="Z183" s="265">
        <f t="shared" si="60"/>
        <v>14</v>
      </c>
      <c r="AA183" s="269">
        <v>0</v>
      </c>
      <c r="AB183" s="269"/>
      <c r="AC183" s="270">
        <v>0</v>
      </c>
      <c r="AD183" s="270">
        <v>0</v>
      </c>
      <c r="AE183" s="271">
        <f t="shared" si="59"/>
        <v>14</v>
      </c>
    </row>
    <row r="184" spans="5:31" x14ac:dyDescent="0.25">
      <c r="E184" s="7" t="s">
        <v>283</v>
      </c>
      <c r="F184" s="2">
        <f>COUNTIF(E$7:E$165,E184)</f>
        <v>16</v>
      </c>
      <c r="G184" s="263">
        <v>0</v>
      </c>
      <c r="H184" s="268">
        <v>20</v>
      </c>
      <c r="I184" s="2">
        <v>0</v>
      </c>
      <c r="X184" s="264" t="s">
        <v>374</v>
      </c>
      <c r="Z184" s="265">
        <f t="shared" si="60"/>
        <v>2</v>
      </c>
      <c r="AA184" s="269">
        <v>0</v>
      </c>
      <c r="AB184" s="269"/>
      <c r="AC184" s="270">
        <v>0</v>
      </c>
      <c r="AD184" s="270">
        <v>0</v>
      </c>
      <c r="AE184" s="269">
        <f t="shared" si="59"/>
        <v>2</v>
      </c>
    </row>
    <row r="185" spans="5:31" x14ac:dyDescent="0.25">
      <c r="E185" s="7" t="s">
        <v>377</v>
      </c>
      <c r="F185" s="2">
        <f t="shared" si="58"/>
        <v>2</v>
      </c>
      <c r="G185" s="263">
        <v>0</v>
      </c>
      <c r="H185" s="263">
        <v>0</v>
      </c>
      <c r="I185" s="2">
        <v>0</v>
      </c>
      <c r="X185" s="264" t="s">
        <v>181</v>
      </c>
      <c r="Z185" s="265">
        <f t="shared" si="60"/>
        <v>8</v>
      </c>
      <c r="AA185" s="269">
        <v>0</v>
      </c>
      <c r="AB185" s="269"/>
      <c r="AC185" s="270">
        <v>0</v>
      </c>
      <c r="AD185" s="270">
        <v>0</v>
      </c>
      <c r="AE185" s="269">
        <f t="shared" si="59"/>
        <v>8</v>
      </c>
    </row>
    <row r="186" spans="5:31" x14ac:dyDescent="0.25">
      <c r="E186" s="7" t="s">
        <v>818</v>
      </c>
      <c r="F186" s="2">
        <v>16</v>
      </c>
      <c r="G186" s="263">
        <v>4</v>
      </c>
      <c r="H186" s="263">
        <v>12</v>
      </c>
      <c r="I186" s="2">
        <v>0</v>
      </c>
      <c r="X186" s="264" t="s">
        <v>349</v>
      </c>
      <c r="Z186" s="265">
        <f t="shared" si="60"/>
        <v>2</v>
      </c>
      <c r="AA186" s="269">
        <v>0</v>
      </c>
      <c r="AB186" s="269"/>
      <c r="AC186" s="270">
        <v>0</v>
      </c>
      <c r="AD186" s="270">
        <v>0</v>
      </c>
      <c r="AE186" s="140">
        <f t="shared" si="59"/>
        <v>2</v>
      </c>
    </row>
    <row r="187" spans="5:31" x14ac:dyDescent="0.25">
      <c r="E187" s="7" t="s">
        <v>819</v>
      </c>
      <c r="F187" s="2">
        <v>16</v>
      </c>
      <c r="G187" s="263">
        <v>0</v>
      </c>
      <c r="H187" s="263">
        <v>16</v>
      </c>
      <c r="I187" s="2">
        <v>0</v>
      </c>
      <c r="X187" s="264" t="s">
        <v>575</v>
      </c>
      <c r="Z187" s="265">
        <f t="shared" si="60"/>
        <v>2</v>
      </c>
      <c r="AA187" s="269">
        <v>0</v>
      </c>
      <c r="AB187" s="269"/>
      <c r="AC187" s="270">
        <v>0</v>
      </c>
      <c r="AD187" s="270">
        <v>0</v>
      </c>
      <c r="AE187" s="140">
        <f t="shared" si="59"/>
        <v>2</v>
      </c>
    </row>
    <row r="188" spans="5:31" x14ac:dyDescent="0.25">
      <c r="X188" s="264" t="s">
        <v>111</v>
      </c>
      <c r="Z188" s="304">
        <v>8</v>
      </c>
      <c r="AA188" s="269">
        <v>0</v>
      </c>
      <c r="AB188" s="269"/>
      <c r="AC188" s="270">
        <v>0</v>
      </c>
      <c r="AD188" s="270">
        <v>0</v>
      </c>
      <c r="AE188" s="140">
        <f t="shared" si="59"/>
        <v>8</v>
      </c>
    </row>
    <row r="189" spans="5:31" x14ac:dyDescent="0.25">
      <c r="F189" s="3">
        <f>SUM(F177:F187)</f>
        <v>146</v>
      </c>
      <c r="X189" s="264" t="s">
        <v>212</v>
      </c>
      <c r="Z189" s="265">
        <f t="shared" si="60"/>
        <v>29</v>
      </c>
      <c r="AA189" s="269">
        <v>0</v>
      </c>
      <c r="AB189" s="269"/>
      <c r="AC189" s="270">
        <v>0</v>
      </c>
      <c r="AD189" s="270">
        <v>0</v>
      </c>
      <c r="AE189" s="140">
        <f t="shared" si="59"/>
        <v>29</v>
      </c>
    </row>
    <row r="190" spans="5:31" x14ac:dyDescent="0.25">
      <c r="X190" s="302" t="s">
        <v>318</v>
      </c>
      <c r="Y190" s="302"/>
      <c r="Z190" s="303">
        <v>0</v>
      </c>
      <c r="AA190" s="272" t="s">
        <v>820</v>
      </c>
      <c r="AB190" s="272"/>
      <c r="AC190" s="272" t="s">
        <v>821</v>
      </c>
      <c r="AD190" s="272" t="s">
        <v>822</v>
      </c>
      <c r="AE190" s="272" t="s">
        <v>823</v>
      </c>
    </row>
    <row r="191" spans="5:31" x14ac:dyDescent="0.25">
      <c r="X191" s="302" t="s">
        <v>252</v>
      </c>
      <c r="Y191" s="302"/>
      <c r="Z191" s="303">
        <v>0</v>
      </c>
    </row>
    <row r="192" spans="5:31" x14ac:dyDescent="0.25">
      <c r="X192" s="36" t="s">
        <v>128</v>
      </c>
      <c r="Z192" s="265">
        <v>48</v>
      </c>
    </row>
    <row r="193" spans="3:36" x14ac:dyDescent="0.25">
      <c r="C193" s="195"/>
      <c r="D193" s="195" t="s">
        <v>166</v>
      </c>
      <c r="E193" s="195"/>
      <c r="U193" s="3" t="s">
        <v>128</v>
      </c>
      <c r="X193" s="302" t="s">
        <v>824</v>
      </c>
      <c r="Y193" s="302"/>
      <c r="Z193" s="303">
        <v>0</v>
      </c>
    </row>
    <row r="194" spans="3:36" x14ac:dyDescent="0.25">
      <c r="C194" s="195"/>
      <c r="D194" s="195" t="s">
        <v>170</v>
      </c>
      <c r="E194" s="195"/>
      <c r="U194" s="3" t="s">
        <v>128</v>
      </c>
      <c r="Z194" s="277" t="s">
        <v>825</v>
      </c>
      <c r="AB194" s="277" t="s">
        <v>40</v>
      </c>
      <c r="AC194" s="277" t="s">
        <v>41</v>
      </c>
      <c r="AD194" s="277" t="s">
        <v>635</v>
      </c>
      <c r="AE194" s="277" t="s">
        <v>636</v>
      </c>
      <c r="AF194" s="277" t="s">
        <v>826</v>
      </c>
      <c r="AG194" s="277" t="s">
        <v>827</v>
      </c>
      <c r="AH194" s="305" t="s">
        <v>828</v>
      </c>
      <c r="AI194" s="305" t="s">
        <v>829</v>
      </c>
      <c r="AJ194" s="308"/>
    </row>
    <row r="195" spans="3:36" x14ac:dyDescent="0.25">
      <c r="C195" s="195"/>
      <c r="D195" s="195" t="s">
        <v>173</v>
      </c>
      <c r="E195" s="195"/>
      <c r="U195" s="3" t="s">
        <v>128</v>
      </c>
      <c r="Z195" s="277" t="s">
        <v>830</v>
      </c>
      <c r="AA195" s="277" t="s">
        <v>128</v>
      </c>
      <c r="AB195" s="2">
        <v>8</v>
      </c>
      <c r="AC195" s="2">
        <v>3</v>
      </c>
      <c r="AD195" s="2">
        <f t="shared" ref="AD195:AD212" si="61">AB195*AC195</f>
        <v>24</v>
      </c>
      <c r="AE195" s="299">
        <v>0</v>
      </c>
      <c r="AF195" s="2">
        <f>COUNTIF('SX-RX Splitter Magnets Table'!AE:AE,'Old Version, Power Supplies'!AA195)</f>
        <v>45</v>
      </c>
      <c r="AG195" s="301">
        <f>(AF195)-(VLOOKUP(AA195,X$177:Z$196,3,FALSE))</f>
        <v>-3</v>
      </c>
      <c r="AH195" s="306">
        <f>COUNTIF('SX-RX Splitter Magnets Table'!AF:AF,'Old Version, Power Supplies'!AA195)</f>
        <v>0</v>
      </c>
      <c r="AI195" s="306">
        <f>(VLOOKUP(AA195,X$177:Z$197,3,FALSE)-(AH195))</f>
        <v>48</v>
      </c>
      <c r="AJ195" s="309"/>
    </row>
    <row r="196" spans="3:36" x14ac:dyDescent="0.25">
      <c r="C196" s="195"/>
      <c r="D196" s="195" t="s">
        <v>176</v>
      </c>
      <c r="E196" s="195"/>
      <c r="U196" s="3" t="s">
        <v>128</v>
      </c>
      <c r="Z196" s="337">
        <v>2</v>
      </c>
      <c r="AA196" s="276" t="s">
        <v>111</v>
      </c>
      <c r="AB196" s="2">
        <v>10</v>
      </c>
      <c r="AC196" s="2">
        <v>20</v>
      </c>
      <c r="AD196" s="2">
        <f t="shared" si="61"/>
        <v>200</v>
      </c>
      <c r="AE196" s="299">
        <v>1666</v>
      </c>
      <c r="AF196" s="2">
        <f>COUNTIF('SX-RX Splitter Magnets Table'!AE:AE,'Old Version, Power Supplies'!AA196)</f>
        <v>16</v>
      </c>
      <c r="AG196" s="312">
        <f t="shared" ref="AG195:AG212" si="62">(AF196)-(VLOOKUP(AA196,X$177:Z$196,3,FALSE))</f>
        <v>8</v>
      </c>
      <c r="AH196" s="306">
        <f>COUNTIF('SX-RX Splitter Magnets Table'!AF:AF,'Old Version, Power Supplies'!AA196)</f>
        <v>0</v>
      </c>
      <c r="AI196" s="306">
        <f t="shared" ref="AI195:AI212" si="63">(VLOOKUP(AA196,X$177:Z$197,3,FALSE)-(AH196))</f>
        <v>8</v>
      </c>
      <c r="AJ196" s="309">
        <f>ABS(AG196*AE196)</f>
        <v>13328</v>
      </c>
    </row>
    <row r="197" spans="3:36" x14ac:dyDescent="0.25">
      <c r="C197" s="195"/>
      <c r="D197" s="195" t="s">
        <v>233</v>
      </c>
      <c r="E197" s="195"/>
      <c r="U197" s="3" t="s">
        <v>128</v>
      </c>
      <c r="Z197" s="337">
        <v>2</v>
      </c>
      <c r="AA197" s="276" t="s">
        <v>212</v>
      </c>
      <c r="AB197" s="2">
        <v>20</v>
      </c>
      <c r="AC197" s="2">
        <v>10</v>
      </c>
      <c r="AD197" s="2">
        <f t="shared" si="61"/>
        <v>200</v>
      </c>
      <c r="AE197" s="299">
        <v>1666</v>
      </c>
      <c r="AF197" s="2">
        <f>COUNTIF('SX-RX Splitter Magnets Table'!AE:AE,'Old Version, Power Supplies'!AA197)</f>
        <v>29</v>
      </c>
      <c r="AG197" s="301">
        <f t="shared" si="62"/>
        <v>0</v>
      </c>
      <c r="AH197" s="306">
        <f>COUNTIF('SX-RX Splitter Magnets Table'!AF:AF,'Old Version, Power Supplies'!AA197)</f>
        <v>0</v>
      </c>
      <c r="AI197" s="306">
        <f t="shared" si="63"/>
        <v>29</v>
      </c>
      <c r="AJ197" s="309"/>
    </row>
    <row r="198" spans="3:36" x14ac:dyDescent="0.25">
      <c r="C198" s="195"/>
      <c r="D198" s="195" t="s">
        <v>236</v>
      </c>
      <c r="E198" s="195"/>
      <c r="U198" s="3" t="s">
        <v>128</v>
      </c>
      <c r="Z198" s="337">
        <v>1</v>
      </c>
      <c r="AA198" s="276" t="s">
        <v>153</v>
      </c>
      <c r="AB198" s="2">
        <v>8</v>
      </c>
      <c r="AC198" s="2">
        <v>90</v>
      </c>
      <c r="AD198" s="2">
        <f t="shared" si="61"/>
        <v>720</v>
      </c>
      <c r="AE198" s="299">
        <v>1499</v>
      </c>
      <c r="AF198" s="2">
        <f>COUNTIF('SX-RX Splitter Magnets Table'!AE:AE,'Old Version, Power Supplies'!AA198)</f>
        <v>15</v>
      </c>
      <c r="AG198" s="301">
        <f t="shared" si="62"/>
        <v>3</v>
      </c>
      <c r="AH198" s="306">
        <f>COUNTIF('SX-RX Splitter Magnets Table'!AF:AF,'Old Version, Power Supplies'!AA198)</f>
        <v>0</v>
      </c>
      <c r="AI198" s="306">
        <f t="shared" si="63"/>
        <v>12</v>
      </c>
      <c r="AJ198" s="309"/>
    </row>
    <row r="199" spans="3:36" x14ac:dyDescent="0.25">
      <c r="C199" s="195"/>
      <c r="D199" s="195" t="s">
        <v>238</v>
      </c>
      <c r="E199" s="195"/>
      <c r="U199" s="3" t="s">
        <v>128</v>
      </c>
      <c r="Z199" s="337">
        <v>1</v>
      </c>
      <c r="AA199" s="276" t="s">
        <v>291</v>
      </c>
      <c r="AB199" s="2">
        <v>30</v>
      </c>
      <c r="AC199" s="2">
        <v>25</v>
      </c>
      <c r="AD199" s="2">
        <f t="shared" si="61"/>
        <v>750</v>
      </c>
      <c r="AE199" s="299">
        <v>1499</v>
      </c>
      <c r="AF199" s="2">
        <f>COUNTIF('SX-RX Splitter Magnets Table'!AE:AE,'Old Version, Power Supplies'!AA199)</f>
        <v>4</v>
      </c>
      <c r="AG199" s="301">
        <f t="shared" si="62"/>
        <v>0</v>
      </c>
      <c r="AH199" s="306">
        <f>COUNTIF('SX-RX Splitter Magnets Table'!AF:AF,'Old Version, Power Supplies'!AA199)</f>
        <v>0</v>
      </c>
      <c r="AI199" s="306">
        <f t="shared" si="63"/>
        <v>4</v>
      </c>
      <c r="AJ199" s="309"/>
    </row>
    <row r="200" spans="3:36" x14ac:dyDescent="0.25">
      <c r="C200" s="195"/>
      <c r="D200" s="195" t="s">
        <v>241</v>
      </c>
      <c r="E200" s="195"/>
      <c r="U200" s="3" t="s">
        <v>128</v>
      </c>
      <c r="Z200" s="312">
        <v>1</v>
      </c>
      <c r="AA200" s="297" t="s">
        <v>318</v>
      </c>
      <c r="AB200" s="298">
        <v>6</v>
      </c>
      <c r="AC200" s="298">
        <v>200</v>
      </c>
      <c r="AD200" s="298">
        <f t="shared" si="61"/>
        <v>1200</v>
      </c>
      <c r="AE200" s="300">
        <v>1790</v>
      </c>
      <c r="AF200" s="298">
        <f>COUNTIF('SX-RX Splitter Magnets Table'!AE:AE,'Old Version, Power Supplies'!AA200)</f>
        <v>4</v>
      </c>
      <c r="AG200" s="313">
        <f t="shared" si="62"/>
        <v>4</v>
      </c>
      <c r="AH200" s="307">
        <f>COUNTIF('SX-RX Splitter Magnets Table'!AF:AF,'Old Version, Power Supplies'!AA200)</f>
        <v>0</v>
      </c>
      <c r="AI200" s="307">
        <f t="shared" si="63"/>
        <v>0</v>
      </c>
      <c r="AJ200" s="310">
        <f>ABS(AG200*AE200)</f>
        <v>7160</v>
      </c>
    </row>
    <row r="201" spans="3:36" x14ac:dyDescent="0.25">
      <c r="C201" s="195"/>
      <c r="D201" s="195" t="s">
        <v>293</v>
      </c>
      <c r="E201" s="195"/>
      <c r="U201" s="3" t="s">
        <v>128</v>
      </c>
      <c r="Z201" s="337">
        <v>1</v>
      </c>
      <c r="AA201" s="276" t="s">
        <v>323</v>
      </c>
      <c r="AB201" s="2">
        <v>8</v>
      </c>
      <c r="AC201" s="2">
        <v>180</v>
      </c>
      <c r="AD201" s="2">
        <f t="shared" si="61"/>
        <v>1440</v>
      </c>
      <c r="AE201" s="299">
        <v>1790</v>
      </c>
      <c r="AF201" s="2">
        <f>COUNTIF('SX-RX Splitter Magnets Table'!AE:AE,'Old Version, Power Supplies'!AA201)</f>
        <v>8</v>
      </c>
      <c r="AG201" s="314">
        <f t="shared" si="62"/>
        <v>4</v>
      </c>
      <c r="AH201" s="306">
        <f>COUNTIF('SX-RX Splitter Magnets Table'!AF:AF,'Old Version, Power Supplies'!AA201)</f>
        <v>0</v>
      </c>
      <c r="AI201" s="306">
        <f t="shared" si="63"/>
        <v>4</v>
      </c>
      <c r="AJ201" s="311">
        <f>ABS(AG201*AE201)</f>
        <v>7160</v>
      </c>
    </row>
    <row r="202" spans="3:36" x14ac:dyDescent="0.25">
      <c r="C202" s="195"/>
      <c r="D202" s="195" t="s">
        <v>297</v>
      </c>
      <c r="E202" s="195"/>
      <c r="U202" s="3" t="s">
        <v>128</v>
      </c>
      <c r="Z202" s="337">
        <v>1</v>
      </c>
      <c r="AA202" s="276" t="s">
        <v>189</v>
      </c>
      <c r="AB202" s="2">
        <v>12.5</v>
      </c>
      <c r="AC202" s="2">
        <v>120</v>
      </c>
      <c r="AD202" s="2">
        <f t="shared" si="61"/>
        <v>1500</v>
      </c>
      <c r="AE202" s="299">
        <v>1790</v>
      </c>
      <c r="AF202" s="2">
        <f>COUNTIF('SX-RX Splitter Magnets Table'!AE:AE,'Old Version, Power Supplies'!AA202)</f>
        <v>7</v>
      </c>
      <c r="AG202" s="314">
        <f t="shared" si="62"/>
        <v>2</v>
      </c>
      <c r="AH202" s="306">
        <f>COUNTIF('SX-RX Splitter Magnets Table'!AF:AF,'Old Version, Power Supplies'!AA202)</f>
        <v>0</v>
      </c>
      <c r="AI202" s="306">
        <f t="shared" si="63"/>
        <v>5</v>
      </c>
      <c r="AJ202" s="309">
        <f>ABS(AG202*AE202)</f>
        <v>3580</v>
      </c>
    </row>
    <row r="203" spans="3:36" x14ac:dyDescent="0.25">
      <c r="C203" s="195"/>
      <c r="D203" s="195" t="s">
        <v>300</v>
      </c>
      <c r="E203" s="195"/>
      <c r="U203" s="3" t="s">
        <v>128</v>
      </c>
      <c r="Z203" s="337">
        <v>1</v>
      </c>
      <c r="AA203" s="276" t="s">
        <v>246</v>
      </c>
      <c r="AB203" s="2">
        <v>8</v>
      </c>
      <c r="AC203" s="2">
        <v>300</v>
      </c>
      <c r="AD203" s="2">
        <f t="shared" si="61"/>
        <v>2400</v>
      </c>
      <c r="AE203" s="299">
        <v>2902</v>
      </c>
      <c r="AF203" s="2">
        <f>COUNTIF('SX-RX Splitter Magnets Table'!AE:AE,'Old Version, Power Supplies'!AA203)</f>
        <v>13</v>
      </c>
      <c r="AG203" s="301">
        <f t="shared" si="62"/>
        <v>-1</v>
      </c>
      <c r="AH203" s="306">
        <f>COUNTIF('SX-RX Splitter Magnets Table'!AF:AF,'Old Version, Power Supplies'!AA203)</f>
        <v>0</v>
      </c>
      <c r="AI203" s="306">
        <f t="shared" si="63"/>
        <v>14</v>
      </c>
      <c r="AJ203" s="309"/>
    </row>
    <row r="204" spans="3:36" x14ac:dyDescent="0.25">
      <c r="C204" s="195"/>
      <c r="D204" s="195" t="s">
        <v>302</v>
      </c>
      <c r="E204" s="195"/>
      <c r="U204" s="3" t="s">
        <v>128</v>
      </c>
      <c r="Z204" s="312">
        <v>1</v>
      </c>
      <c r="AA204" s="297" t="s">
        <v>252</v>
      </c>
      <c r="AB204" s="298">
        <v>10</v>
      </c>
      <c r="AC204" s="298">
        <v>240</v>
      </c>
      <c r="AD204" s="298">
        <f t="shared" si="61"/>
        <v>2400</v>
      </c>
      <c r="AE204" s="300">
        <v>2902</v>
      </c>
      <c r="AF204" s="298">
        <f>COUNTIF('SX-RX Splitter Magnets Table'!AE:AE,'Old Version, Power Supplies'!AA204)</f>
        <v>3</v>
      </c>
      <c r="AG204" s="313">
        <f t="shared" si="62"/>
        <v>3</v>
      </c>
      <c r="AH204" s="307">
        <f>COUNTIF('SX-RX Splitter Magnets Table'!AF:AF,'Old Version, Power Supplies'!AA204)</f>
        <v>0</v>
      </c>
      <c r="AI204" s="307">
        <f t="shared" si="63"/>
        <v>0</v>
      </c>
      <c r="AJ204" s="310">
        <f>ABS(AG204*AE204)</f>
        <v>8706</v>
      </c>
    </row>
    <row r="205" spans="3:36" x14ac:dyDescent="0.25">
      <c r="C205" s="195"/>
      <c r="D205" s="195" t="s">
        <v>335</v>
      </c>
      <c r="E205" s="195"/>
      <c r="U205" s="3" t="s">
        <v>128</v>
      </c>
      <c r="Z205" s="337">
        <v>2</v>
      </c>
      <c r="AA205" s="276" t="s">
        <v>309</v>
      </c>
      <c r="AB205" s="2">
        <v>20</v>
      </c>
      <c r="AC205" s="2">
        <v>165</v>
      </c>
      <c r="AD205" s="2">
        <f t="shared" si="61"/>
        <v>3300</v>
      </c>
      <c r="AE205" s="299">
        <v>3698</v>
      </c>
      <c r="AF205" s="2">
        <f>COUNTIF('SX-RX Splitter Magnets Table'!AE:AE,'Old Version, Power Supplies'!AA205)</f>
        <v>4</v>
      </c>
      <c r="AG205" s="314">
        <f t="shared" si="62"/>
        <v>1</v>
      </c>
      <c r="AH205" s="306">
        <f>COUNTIF('SX-RX Splitter Magnets Table'!AF:AF,'Old Version, Power Supplies'!AA205)</f>
        <v>0</v>
      </c>
      <c r="AI205" s="306">
        <f t="shared" si="63"/>
        <v>3</v>
      </c>
      <c r="AJ205" s="309">
        <f>ABS(AG205*AE205)</f>
        <v>3698</v>
      </c>
    </row>
    <row r="206" spans="3:36" x14ac:dyDescent="0.25">
      <c r="C206" s="195"/>
      <c r="D206" s="195" t="s">
        <v>337</v>
      </c>
      <c r="E206" s="195"/>
      <c r="U206" s="3" t="s">
        <v>128</v>
      </c>
      <c r="Z206" s="337">
        <v>2</v>
      </c>
      <c r="AA206" s="276" t="s">
        <v>181</v>
      </c>
      <c r="AB206" s="2">
        <v>15</v>
      </c>
      <c r="AC206" s="2">
        <v>220</v>
      </c>
      <c r="AD206" s="2">
        <f t="shared" si="61"/>
        <v>3300</v>
      </c>
      <c r="AE206" s="299">
        <v>3698</v>
      </c>
      <c r="AF206" s="2">
        <f>COUNTIF('SX-RX Splitter Magnets Table'!AE:AE,'Old Version, Power Supplies'!AA206)</f>
        <v>8</v>
      </c>
      <c r="AG206" s="301">
        <f t="shared" si="62"/>
        <v>0</v>
      </c>
      <c r="AH206" s="306">
        <f>COUNTIF('SX-RX Splitter Magnets Table'!AF:AF,'Old Version, Power Supplies'!AA206)</f>
        <v>0</v>
      </c>
      <c r="AI206" s="306">
        <f t="shared" si="63"/>
        <v>8</v>
      </c>
      <c r="AJ206" s="309"/>
    </row>
    <row r="207" spans="3:36" x14ac:dyDescent="0.25">
      <c r="C207" s="195"/>
      <c r="D207" s="195" t="s">
        <v>340</v>
      </c>
      <c r="E207" s="195"/>
      <c r="U207" s="3" t="s">
        <v>128</v>
      </c>
      <c r="Z207" s="337">
        <v>2</v>
      </c>
      <c r="AA207" s="276" t="s">
        <v>374</v>
      </c>
      <c r="AB207" s="2">
        <v>10</v>
      </c>
      <c r="AC207" s="2">
        <v>500</v>
      </c>
      <c r="AD207" s="2">
        <f t="shared" si="61"/>
        <v>5000</v>
      </c>
      <c r="AE207" s="299">
        <v>4612</v>
      </c>
      <c r="AF207" s="2">
        <f>COUNTIF('SX-RX Splitter Magnets Table'!AE:AE,'Old Version, Power Supplies'!AA207)</f>
        <v>2</v>
      </c>
      <c r="AG207" s="301">
        <f t="shared" si="62"/>
        <v>0</v>
      </c>
      <c r="AH207" s="306">
        <f>COUNTIF('SX-RX Splitter Magnets Table'!AF:AF,'Old Version, Power Supplies'!AA207)</f>
        <v>0</v>
      </c>
      <c r="AI207" s="306">
        <f t="shared" si="63"/>
        <v>2</v>
      </c>
      <c r="AJ207" s="309"/>
    </row>
    <row r="208" spans="3:36" x14ac:dyDescent="0.25">
      <c r="C208" s="195"/>
      <c r="D208" s="195" t="s">
        <v>343</v>
      </c>
      <c r="E208" s="195"/>
      <c r="U208" s="3" t="s">
        <v>128</v>
      </c>
      <c r="Z208" s="312">
        <v>3</v>
      </c>
      <c r="AA208" s="297" t="s">
        <v>359</v>
      </c>
      <c r="AB208" s="298">
        <v>20</v>
      </c>
      <c r="AC208" s="298">
        <v>250</v>
      </c>
      <c r="AD208" s="298">
        <f t="shared" si="61"/>
        <v>5000</v>
      </c>
      <c r="AE208" s="300">
        <v>4612</v>
      </c>
      <c r="AF208" s="298">
        <f>COUNTIF('SX-RX Splitter Magnets Table'!AE:AE,'Old Version, Power Supplies'!AA208)</f>
        <v>4</v>
      </c>
      <c r="AG208" s="313">
        <v>4</v>
      </c>
      <c r="AH208" s="307">
        <f>COUNTIF('SX-RX Splitter Magnets Table'!AF:AF,'Old Version, Power Supplies'!AA208)</f>
        <v>0</v>
      </c>
      <c r="AI208" s="307" t="s">
        <v>830</v>
      </c>
      <c r="AJ208" s="310">
        <f>ABS(AG208*AE208)</f>
        <v>18448</v>
      </c>
    </row>
    <row r="209" spans="3:36" x14ac:dyDescent="0.25">
      <c r="C209" s="195"/>
      <c r="D209" s="195"/>
      <c r="E209" s="195"/>
      <c r="Z209" s="597">
        <v>3</v>
      </c>
      <c r="AA209" s="598" t="s">
        <v>824</v>
      </c>
      <c r="AB209" s="607">
        <v>25</v>
      </c>
      <c r="AC209" s="607">
        <v>400</v>
      </c>
      <c r="AD209" s="607">
        <f t="shared" ref="AD209" si="64">AB209*AC209</f>
        <v>10000</v>
      </c>
      <c r="AE209" s="608">
        <v>6617</v>
      </c>
      <c r="AF209" s="298"/>
      <c r="AG209" s="313"/>
      <c r="AH209" s="307"/>
      <c r="AI209" s="307"/>
      <c r="AJ209" s="310"/>
    </row>
    <row r="210" spans="3:36" x14ac:dyDescent="0.25">
      <c r="C210" s="195"/>
      <c r="D210" s="195" t="s">
        <v>411</v>
      </c>
      <c r="E210" s="195"/>
      <c r="U210" s="3" t="s">
        <v>128</v>
      </c>
      <c r="Z210" s="337">
        <v>3</v>
      </c>
      <c r="AA210" s="276" t="s">
        <v>257</v>
      </c>
      <c r="AB210" s="2">
        <v>40</v>
      </c>
      <c r="AC210" s="2">
        <v>250</v>
      </c>
      <c r="AD210" s="2">
        <f t="shared" si="61"/>
        <v>10000</v>
      </c>
      <c r="AE210" s="299">
        <v>6618</v>
      </c>
      <c r="AF210" s="2">
        <f>COUNTIF('SX-RX Splitter Magnets Table'!AE:AE,'Old Version, Power Supplies'!AA210)</f>
        <v>6</v>
      </c>
      <c r="AG210" s="301">
        <f t="shared" si="62"/>
        <v>0</v>
      </c>
      <c r="AH210" s="306">
        <f>COUNTIF('SX-RX Splitter Magnets Table'!AF:AF,'Old Version, Power Supplies'!AA210)</f>
        <v>0</v>
      </c>
      <c r="AI210" s="306">
        <f t="shared" si="63"/>
        <v>6</v>
      </c>
      <c r="AJ210" s="309"/>
    </row>
    <row r="211" spans="3:36" x14ac:dyDescent="0.25">
      <c r="C211" s="195"/>
      <c r="D211" s="195" t="s">
        <v>408</v>
      </c>
      <c r="E211" s="195"/>
      <c r="U211" s="3" t="s">
        <v>128</v>
      </c>
      <c r="Z211" s="337">
        <v>3</v>
      </c>
      <c r="AA211" s="276" t="s">
        <v>349</v>
      </c>
      <c r="AB211" s="2">
        <v>12.5</v>
      </c>
      <c r="AC211" s="2">
        <v>800</v>
      </c>
      <c r="AD211" s="2">
        <f t="shared" si="61"/>
        <v>10000</v>
      </c>
      <c r="AE211" s="299">
        <v>6618</v>
      </c>
      <c r="AF211" s="2">
        <f>COUNTIF('SX-RX Splitter Magnets Table'!AE:AE,'Old Version, Power Supplies'!AA211)</f>
        <v>2</v>
      </c>
      <c r="AG211" s="301">
        <f t="shared" si="62"/>
        <v>0</v>
      </c>
      <c r="AH211" s="306">
        <f>COUNTIF('SX-RX Splitter Magnets Table'!AF:AF,'Old Version, Power Supplies'!AA211)</f>
        <v>0</v>
      </c>
      <c r="AI211" s="306">
        <f t="shared" si="63"/>
        <v>2</v>
      </c>
      <c r="AJ211" s="309"/>
    </row>
    <row r="212" spans="3:36" x14ac:dyDescent="0.25">
      <c r="C212" s="195"/>
      <c r="D212" s="195" t="s">
        <v>405</v>
      </c>
      <c r="E212" s="195"/>
      <c r="U212" s="3" t="s">
        <v>128</v>
      </c>
      <c r="Z212" s="337">
        <v>3</v>
      </c>
      <c r="AA212" s="276" t="s">
        <v>575</v>
      </c>
      <c r="AB212" s="2">
        <v>10</v>
      </c>
      <c r="AC212" s="2">
        <v>1000</v>
      </c>
      <c r="AD212" s="2">
        <f t="shared" si="61"/>
        <v>10000</v>
      </c>
      <c r="AE212" s="299">
        <v>6618</v>
      </c>
      <c r="AF212" s="2">
        <f>COUNTIF('SX-RX Splitter Magnets Table'!AE:AE,'Old Version, Power Supplies'!AA212)</f>
        <v>2</v>
      </c>
      <c r="AG212" s="301">
        <f t="shared" si="62"/>
        <v>0</v>
      </c>
      <c r="AH212" s="306">
        <f>COUNTIF('SX-RX Splitter Magnets Table'!AF:AF,'Old Version, Power Supplies'!AA212)</f>
        <v>0</v>
      </c>
      <c r="AI212" s="306">
        <f t="shared" si="63"/>
        <v>2</v>
      </c>
      <c r="AJ212" s="309"/>
    </row>
    <row r="213" spans="3:36" x14ac:dyDescent="0.25">
      <c r="C213" s="195"/>
      <c r="D213" s="195" t="s">
        <v>400</v>
      </c>
      <c r="E213" s="195"/>
      <c r="U213" s="3" t="s">
        <v>128</v>
      </c>
      <c r="AI213" s="315" t="s">
        <v>831</v>
      </c>
      <c r="AJ213" s="316">
        <f>SUM(AJ195:AJ212)</f>
        <v>62080</v>
      </c>
    </row>
    <row r="214" spans="3:36" x14ac:dyDescent="0.25">
      <c r="C214" s="195"/>
      <c r="D214" s="195" t="s">
        <v>474</v>
      </c>
      <c r="E214" s="195"/>
      <c r="U214" s="3" t="s">
        <v>128</v>
      </c>
    </row>
    <row r="215" spans="3:36" x14ac:dyDescent="0.25">
      <c r="C215" s="195"/>
      <c r="D215" s="195" t="s">
        <v>471</v>
      </c>
      <c r="E215" s="195"/>
      <c r="U215" s="3" t="s">
        <v>128</v>
      </c>
    </row>
    <row r="216" spans="3:36" x14ac:dyDescent="0.25">
      <c r="C216" s="195"/>
      <c r="D216" s="195" t="s">
        <v>468</v>
      </c>
      <c r="E216" s="195"/>
      <c r="U216" s="3" t="s">
        <v>128</v>
      </c>
    </row>
    <row r="217" spans="3:36" x14ac:dyDescent="0.25">
      <c r="C217" s="195"/>
      <c r="D217" s="195" t="s">
        <v>465</v>
      </c>
      <c r="E217" s="195"/>
      <c r="U217" s="3" t="s">
        <v>128</v>
      </c>
    </row>
    <row r="218" spans="3:36" x14ac:dyDescent="0.25">
      <c r="C218" s="195"/>
      <c r="D218" s="195" t="s">
        <v>529</v>
      </c>
      <c r="E218" s="195"/>
      <c r="U218" s="3" t="s">
        <v>128</v>
      </c>
    </row>
    <row r="219" spans="3:36" x14ac:dyDescent="0.25">
      <c r="C219" s="195"/>
      <c r="D219" s="195" t="s">
        <v>526</v>
      </c>
      <c r="E219" s="195"/>
      <c r="U219" s="3" t="s">
        <v>128</v>
      </c>
    </row>
    <row r="220" spans="3:36" x14ac:dyDescent="0.25">
      <c r="C220" s="195"/>
      <c r="D220" s="195" t="s">
        <v>523</v>
      </c>
      <c r="E220" s="195"/>
      <c r="U220" s="3" t="s">
        <v>128</v>
      </c>
    </row>
    <row r="221" spans="3:36" x14ac:dyDescent="0.25">
      <c r="C221" s="195"/>
      <c r="D221" s="195" t="s">
        <v>518</v>
      </c>
      <c r="E221" s="195"/>
      <c r="U221" s="3" t="s">
        <v>128</v>
      </c>
    </row>
    <row r="222" spans="3:36" x14ac:dyDescent="0.25">
      <c r="C222" s="195"/>
      <c r="D222" s="195" t="s">
        <v>571</v>
      </c>
      <c r="E222" s="195"/>
      <c r="U222" s="3" t="s">
        <v>128</v>
      </c>
    </row>
    <row r="223" spans="3:36" x14ac:dyDescent="0.25">
      <c r="C223" s="195"/>
      <c r="D223" s="195" t="s">
        <v>568</v>
      </c>
      <c r="E223" s="195"/>
      <c r="U223" s="3" t="s">
        <v>128</v>
      </c>
    </row>
    <row r="224" spans="3:36" x14ac:dyDescent="0.25">
      <c r="C224" s="195"/>
      <c r="D224" s="195" t="s">
        <v>565</v>
      </c>
      <c r="E224" s="195"/>
      <c r="U224" s="3" t="s">
        <v>128</v>
      </c>
    </row>
    <row r="225" spans="3:21" x14ac:dyDescent="0.25">
      <c r="C225" s="195"/>
      <c r="D225" s="195" t="s">
        <v>562</v>
      </c>
      <c r="E225" s="195"/>
      <c r="U225" s="3" t="s">
        <v>128</v>
      </c>
    </row>
  </sheetData>
  <mergeCells count="2">
    <mergeCell ref="T3:AA3"/>
    <mergeCell ref="AE3:A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workbookViewId="0">
      <selection activeCell="V32" sqref="V32"/>
    </sheetView>
  </sheetViews>
  <sheetFormatPr defaultRowHeight="15" x14ac:dyDescent="0.25"/>
  <cols>
    <col min="1" max="1" width="8.5703125" customWidth="1"/>
    <col min="2" max="2" width="7.140625" bestFit="1" customWidth="1"/>
    <col min="3" max="3" width="6.42578125" bestFit="1" customWidth="1"/>
    <col min="4" max="4" width="10.5703125" bestFit="1" customWidth="1"/>
    <col min="5" max="5" width="9.42578125" bestFit="1" customWidth="1"/>
    <col min="6" max="6" width="6.85546875" bestFit="1" customWidth="1"/>
    <col min="7" max="7" width="7.42578125" bestFit="1" customWidth="1"/>
    <col min="9" max="9" width="11.5703125" bestFit="1" customWidth="1"/>
    <col min="11" max="11" width="10.42578125" bestFit="1" customWidth="1"/>
    <col min="12" max="12" width="9" bestFit="1" customWidth="1"/>
    <col min="13" max="13" width="6.85546875" bestFit="1" customWidth="1"/>
    <col min="14" max="14" width="7.42578125" bestFit="1" customWidth="1"/>
    <col min="15" max="15" width="6.5703125" bestFit="1" customWidth="1"/>
    <col min="16" max="16" width="6.42578125" bestFit="1" customWidth="1"/>
    <col min="17" max="17" width="8.5703125" customWidth="1"/>
  </cols>
  <sheetData>
    <row r="1" spans="2:16" ht="14.1" customHeight="1" thickBot="1" x14ac:dyDescent="0.3"/>
    <row r="2" spans="2:16" ht="32.25" thickBot="1" x14ac:dyDescent="0.55000000000000004">
      <c r="B2" s="531" t="s">
        <v>832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3"/>
    </row>
    <row r="3" spans="2:16" ht="14.1" customHeight="1" x14ac:dyDescent="0.25">
      <c r="B3" s="534" t="s">
        <v>833</v>
      </c>
      <c r="C3" s="535"/>
      <c r="D3" s="536" t="s">
        <v>834</v>
      </c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7"/>
    </row>
    <row r="4" spans="2:16" ht="14.1" customHeight="1" x14ac:dyDescent="0.25">
      <c r="B4" s="538" t="s">
        <v>835</v>
      </c>
      <c r="C4" s="539"/>
      <c r="D4" s="540" t="s">
        <v>836</v>
      </c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1"/>
    </row>
    <row r="5" spans="2:16" ht="14.1" customHeight="1" x14ac:dyDescent="0.25">
      <c r="B5" s="538" t="s">
        <v>837</v>
      </c>
      <c r="C5" s="539"/>
      <c r="D5" s="540" t="s">
        <v>838</v>
      </c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1"/>
    </row>
    <row r="6" spans="2:16" ht="14.1" customHeight="1" x14ac:dyDescent="0.25">
      <c r="B6" s="466"/>
      <c r="C6" s="467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3"/>
    </row>
    <row r="7" spans="2:16" ht="14.1" customHeight="1" x14ac:dyDescent="0.25">
      <c r="B7" s="538" t="s">
        <v>839</v>
      </c>
      <c r="C7" s="539"/>
      <c r="D7" s="540" t="s">
        <v>840</v>
      </c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1"/>
    </row>
    <row r="8" spans="2:16" ht="14.1" customHeight="1" x14ac:dyDescent="0.25">
      <c r="B8" s="538" t="s">
        <v>841</v>
      </c>
      <c r="C8" s="539"/>
      <c r="D8" s="540" t="s">
        <v>842</v>
      </c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1"/>
    </row>
    <row r="9" spans="2:16" ht="14.1" customHeight="1" x14ac:dyDescent="0.25">
      <c r="B9" s="482"/>
      <c r="C9" s="483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9"/>
    </row>
    <row r="10" spans="2:16" ht="14.1" customHeight="1" x14ac:dyDescent="0.25">
      <c r="B10" s="538" t="s">
        <v>843</v>
      </c>
      <c r="C10" s="539"/>
      <c r="D10" s="544" t="s">
        <v>844</v>
      </c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1"/>
    </row>
    <row r="11" spans="2:16" ht="14.1" customHeight="1" x14ac:dyDescent="0.25">
      <c r="B11" s="466"/>
      <c r="C11" s="467"/>
      <c r="D11" s="545"/>
      <c r="E11" s="545"/>
      <c r="F11" s="545"/>
      <c r="G11" s="545"/>
      <c r="H11" s="545"/>
      <c r="I11" s="545"/>
      <c r="J11" s="545"/>
      <c r="K11" s="545"/>
      <c r="L11" s="545"/>
      <c r="M11" s="545"/>
      <c r="N11" s="545"/>
      <c r="O11" s="545"/>
      <c r="P11" s="546"/>
    </row>
    <row r="12" spans="2:16" ht="14.1" customHeight="1" x14ac:dyDescent="0.25">
      <c r="B12" s="538" t="s">
        <v>845</v>
      </c>
      <c r="C12" s="539"/>
      <c r="D12" s="540" t="s">
        <v>846</v>
      </c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1"/>
    </row>
    <row r="13" spans="2:16" ht="14.1" customHeight="1" thickBot="1" x14ac:dyDescent="0.3">
      <c r="B13" s="553" t="s">
        <v>847</v>
      </c>
      <c r="C13" s="554"/>
      <c r="D13" s="555" t="s">
        <v>848</v>
      </c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6"/>
    </row>
    <row r="14" spans="2:16" ht="14.1" customHeight="1" x14ac:dyDescent="0.25">
      <c r="B14" s="470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</row>
    <row r="15" spans="2:16" ht="23.25" x14ac:dyDescent="0.25">
      <c r="B15" s="470"/>
      <c r="D15" s="471"/>
      <c r="E15" s="471"/>
      <c r="F15" s="471"/>
      <c r="G15" s="471"/>
      <c r="H15" s="557" t="s">
        <v>849</v>
      </c>
      <c r="I15" s="557"/>
      <c r="J15" s="557"/>
      <c r="K15" s="471"/>
      <c r="L15" s="471"/>
      <c r="M15" s="471"/>
      <c r="N15" s="471"/>
      <c r="O15" s="471"/>
      <c r="P15" s="471"/>
    </row>
    <row r="16" spans="2:16" ht="23.25" x14ac:dyDescent="0.25">
      <c r="B16" s="470"/>
      <c r="D16" s="471"/>
      <c r="E16" s="471"/>
      <c r="F16" s="471"/>
      <c r="G16" s="471"/>
      <c r="H16" s="572">
        <f ca="1">TODAY()</f>
        <v>43823</v>
      </c>
      <c r="I16" s="557"/>
      <c r="J16" s="557"/>
      <c r="K16" s="471"/>
      <c r="L16" s="471"/>
      <c r="M16" s="471"/>
      <c r="N16" s="471"/>
      <c r="O16" s="471"/>
      <c r="P16" s="471"/>
    </row>
    <row r="17" spans="1:17" ht="14.1" customHeight="1" thickBot="1" x14ac:dyDescent="0.3"/>
    <row r="18" spans="1:17" ht="14.1" customHeight="1" x14ac:dyDescent="0.25">
      <c r="A18" s="547" t="s">
        <v>850</v>
      </c>
      <c r="B18" s="560" t="s">
        <v>851</v>
      </c>
      <c r="C18" s="561"/>
      <c r="D18" s="561"/>
      <c r="E18" s="561"/>
      <c r="F18" s="561"/>
      <c r="G18" s="562"/>
      <c r="H18" s="388"/>
      <c r="I18" s="388"/>
      <c r="J18" s="388"/>
      <c r="K18" s="566" t="s">
        <v>852</v>
      </c>
      <c r="L18" s="567"/>
      <c r="M18" s="567"/>
      <c r="N18" s="567"/>
      <c r="O18" s="567"/>
      <c r="P18" s="568"/>
      <c r="Q18" s="547" t="s">
        <v>850</v>
      </c>
    </row>
    <row r="19" spans="1:17" ht="17.100000000000001" customHeight="1" thickBot="1" x14ac:dyDescent="0.3">
      <c r="A19" s="548"/>
      <c r="B19" s="573"/>
      <c r="C19" s="574"/>
      <c r="D19" s="574"/>
      <c r="E19" s="574"/>
      <c r="F19" s="574"/>
      <c r="G19" s="575"/>
      <c r="H19" s="153"/>
      <c r="I19" s="153"/>
      <c r="J19" s="153"/>
      <c r="K19" s="576"/>
      <c r="L19" s="577"/>
      <c r="M19" s="577"/>
      <c r="N19" s="577"/>
      <c r="O19" s="577"/>
      <c r="P19" s="578"/>
      <c r="Q19" s="548"/>
    </row>
    <row r="20" spans="1:17" s="396" customFormat="1" ht="14.1" customHeight="1" x14ac:dyDescent="0.25">
      <c r="A20" s="548"/>
      <c r="B20" s="389" t="s">
        <v>845</v>
      </c>
      <c r="C20" s="390" t="s">
        <v>847</v>
      </c>
      <c r="D20" s="391" t="s">
        <v>853</v>
      </c>
      <c r="E20" s="391" t="s">
        <v>38</v>
      </c>
      <c r="F20" s="392" t="s">
        <v>42</v>
      </c>
      <c r="G20" s="393" t="s">
        <v>43</v>
      </c>
      <c r="H20" s="394"/>
      <c r="I20" s="394"/>
      <c r="J20" s="394"/>
      <c r="K20" s="395" t="s">
        <v>853</v>
      </c>
      <c r="L20" s="391" t="s">
        <v>38</v>
      </c>
      <c r="M20" s="392" t="s">
        <v>42</v>
      </c>
      <c r="N20" s="392" t="s">
        <v>43</v>
      </c>
      <c r="O20" s="392" t="s">
        <v>845</v>
      </c>
      <c r="P20" s="393" t="s">
        <v>847</v>
      </c>
      <c r="Q20" s="548"/>
    </row>
    <row r="21" spans="1:17" ht="14.1" customHeight="1" x14ac:dyDescent="0.25">
      <c r="A21" s="548"/>
      <c r="B21" s="397" t="s">
        <v>833</v>
      </c>
      <c r="C21" s="398" t="s">
        <v>835</v>
      </c>
      <c r="D21" s="399" t="s">
        <v>543</v>
      </c>
      <c r="E21" s="400" t="s">
        <v>544</v>
      </c>
      <c r="F21" s="401">
        <v>6</v>
      </c>
      <c r="G21" s="402">
        <v>150</v>
      </c>
      <c r="H21" s="153"/>
      <c r="I21" s="550" t="s">
        <v>854</v>
      </c>
      <c r="J21" s="153"/>
      <c r="K21" s="403" t="s">
        <v>105</v>
      </c>
      <c r="L21" s="404" t="s">
        <v>107</v>
      </c>
      <c r="M21" s="401">
        <v>12</v>
      </c>
      <c r="N21" s="405">
        <v>25</v>
      </c>
      <c r="O21" s="472" t="s">
        <v>839</v>
      </c>
      <c r="P21" s="407" t="s">
        <v>835</v>
      </c>
      <c r="Q21" s="548"/>
    </row>
    <row r="22" spans="1:17" ht="14.1" customHeight="1" thickBot="1" x14ac:dyDescent="0.3">
      <c r="A22" s="548"/>
      <c r="B22" s="397" t="s">
        <v>833</v>
      </c>
      <c r="C22" s="398" t="s">
        <v>835</v>
      </c>
      <c r="D22" s="399" t="s">
        <v>547</v>
      </c>
      <c r="E22" s="400" t="s">
        <v>544</v>
      </c>
      <c r="F22" s="401">
        <v>2</v>
      </c>
      <c r="G22" s="402">
        <v>150</v>
      </c>
      <c r="H22" s="153"/>
      <c r="I22" s="550"/>
      <c r="J22" s="153"/>
      <c r="K22" s="408" t="s">
        <v>249</v>
      </c>
      <c r="L22" s="409" t="s">
        <v>107</v>
      </c>
      <c r="M22" s="410">
        <v>12</v>
      </c>
      <c r="N22" s="410">
        <v>25</v>
      </c>
      <c r="O22" s="410" t="s">
        <v>835</v>
      </c>
      <c r="P22" s="411" t="s">
        <v>835</v>
      </c>
      <c r="Q22" s="548"/>
    </row>
    <row r="23" spans="1:17" ht="14.1" customHeight="1" thickBot="1" x14ac:dyDescent="0.3">
      <c r="A23" s="548"/>
      <c r="B23" s="397" t="s">
        <v>833</v>
      </c>
      <c r="C23" s="398" t="s">
        <v>835</v>
      </c>
      <c r="D23" s="399" t="s">
        <v>550</v>
      </c>
      <c r="E23" s="400" t="s">
        <v>544</v>
      </c>
      <c r="F23" s="401">
        <v>2</v>
      </c>
      <c r="G23" s="402">
        <v>150</v>
      </c>
      <c r="H23" s="153"/>
      <c r="I23" s="550"/>
      <c r="J23" s="153"/>
      <c r="K23" s="153"/>
      <c r="L23" s="153"/>
      <c r="M23" s="153"/>
      <c r="N23" s="153"/>
      <c r="O23" s="153"/>
      <c r="P23" s="412"/>
      <c r="Q23" s="548"/>
    </row>
    <row r="24" spans="1:17" ht="14.1" customHeight="1" x14ac:dyDescent="0.25">
      <c r="A24" s="548"/>
      <c r="B24" s="397" t="s">
        <v>833</v>
      </c>
      <c r="C24" s="398" t="s">
        <v>835</v>
      </c>
      <c r="D24" s="400" t="s">
        <v>590</v>
      </c>
      <c r="E24" s="400" t="s">
        <v>544</v>
      </c>
      <c r="F24" s="413" t="s">
        <v>305</v>
      </c>
      <c r="G24" s="402">
        <v>400</v>
      </c>
      <c r="H24" s="153"/>
      <c r="I24" s="550"/>
      <c r="J24" s="153"/>
      <c r="K24" s="414" t="s">
        <v>346</v>
      </c>
      <c r="L24" s="415" t="s">
        <v>350</v>
      </c>
      <c r="M24" s="416" t="s">
        <v>351</v>
      </c>
      <c r="N24" s="416" t="s">
        <v>352</v>
      </c>
      <c r="O24" s="416" t="s">
        <v>835</v>
      </c>
      <c r="P24" s="417" t="s">
        <v>837</v>
      </c>
      <c r="Q24" s="548"/>
    </row>
    <row r="25" spans="1:17" ht="14.1" customHeight="1" thickBot="1" x14ac:dyDescent="0.3">
      <c r="A25" s="548"/>
      <c r="B25" s="418" t="s">
        <v>833</v>
      </c>
      <c r="C25" s="419" t="s">
        <v>837</v>
      </c>
      <c r="D25" s="420" t="s">
        <v>597</v>
      </c>
      <c r="E25" s="421" t="s">
        <v>544</v>
      </c>
      <c r="F25" s="422">
        <v>2</v>
      </c>
      <c r="G25" s="411">
        <v>150</v>
      </c>
      <c r="H25" s="153"/>
      <c r="I25" s="550"/>
      <c r="J25" s="153"/>
      <c r="K25" s="403" t="s">
        <v>354</v>
      </c>
      <c r="L25" s="399" t="s">
        <v>350</v>
      </c>
      <c r="M25" s="401">
        <v>2</v>
      </c>
      <c r="N25" s="401">
        <v>150</v>
      </c>
      <c r="O25" s="401" t="s">
        <v>835</v>
      </c>
      <c r="P25" s="402" t="s">
        <v>837</v>
      </c>
      <c r="Q25" s="548"/>
    </row>
    <row r="26" spans="1:17" ht="14.1" customHeight="1" x14ac:dyDescent="0.25">
      <c r="A26" s="548"/>
      <c r="B26" s="423"/>
      <c r="C26" s="424"/>
      <c r="D26" s="153"/>
      <c r="E26" s="153"/>
      <c r="F26" s="155"/>
      <c r="G26" s="155"/>
      <c r="H26" s="153"/>
      <c r="I26" s="550"/>
      <c r="J26" s="153"/>
      <c r="K26" s="403" t="s">
        <v>369</v>
      </c>
      <c r="L26" s="399" t="s">
        <v>350</v>
      </c>
      <c r="M26" s="413" t="s">
        <v>305</v>
      </c>
      <c r="N26" s="401">
        <v>400</v>
      </c>
      <c r="O26" s="401" t="s">
        <v>835</v>
      </c>
      <c r="P26" s="402" t="s">
        <v>835</v>
      </c>
      <c r="Q26" s="548"/>
    </row>
    <row r="27" spans="1:17" ht="14.1" customHeight="1" x14ac:dyDescent="0.25">
      <c r="A27" s="548"/>
      <c r="B27" s="423"/>
      <c r="C27" s="424"/>
      <c r="D27" s="153"/>
      <c r="E27" s="153"/>
      <c r="F27" s="155"/>
      <c r="G27" s="155"/>
      <c r="H27" s="153"/>
      <c r="I27" s="550"/>
      <c r="J27" s="153"/>
      <c r="K27" s="403" t="s">
        <v>371</v>
      </c>
      <c r="L27" s="399" t="s">
        <v>350</v>
      </c>
      <c r="M27" s="413" t="s">
        <v>305</v>
      </c>
      <c r="N27" s="401">
        <v>400</v>
      </c>
      <c r="O27" s="401" t="s">
        <v>835</v>
      </c>
      <c r="P27" s="402" t="s">
        <v>835</v>
      </c>
      <c r="Q27" s="548"/>
    </row>
    <row r="28" spans="1:17" ht="14.1" customHeight="1" thickBot="1" x14ac:dyDescent="0.3">
      <c r="A28" s="548"/>
      <c r="B28" s="425"/>
      <c r="C28" s="426"/>
      <c r="D28" s="427"/>
      <c r="E28" s="427"/>
      <c r="F28" s="428"/>
      <c r="G28" s="428"/>
      <c r="H28" s="427"/>
      <c r="I28" s="551"/>
      <c r="J28" s="427"/>
      <c r="K28" s="408" t="s">
        <v>373</v>
      </c>
      <c r="L28" s="409" t="s">
        <v>350</v>
      </c>
      <c r="M28" s="429" t="s">
        <v>247</v>
      </c>
      <c r="N28" s="410">
        <v>400</v>
      </c>
      <c r="O28" s="410" t="s">
        <v>835</v>
      </c>
      <c r="P28" s="411" t="s">
        <v>835</v>
      </c>
      <c r="Q28" s="548"/>
    </row>
    <row r="29" spans="1:17" ht="14.1" customHeight="1" x14ac:dyDescent="0.25">
      <c r="A29" s="548"/>
      <c r="B29" s="430"/>
      <c r="C29" s="430"/>
      <c r="D29" s="191"/>
      <c r="E29" s="191"/>
      <c r="F29" s="104"/>
      <c r="G29" s="104"/>
      <c r="H29" s="191"/>
      <c r="I29" s="191"/>
      <c r="J29" s="191"/>
      <c r="K29" s="191"/>
      <c r="L29" s="191"/>
      <c r="M29" s="191"/>
      <c r="N29" s="191"/>
      <c r="O29" s="191"/>
      <c r="P29" s="191"/>
      <c r="Q29" s="548"/>
    </row>
    <row r="30" spans="1:17" ht="14.1" customHeight="1" x14ac:dyDescent="0.25">
      <c r="A30" s="548"/>
      <c r="B30" s="430"/>
      <c r="C30" s="430"/>
      <c r="D30" s="191"/>
      <c r="E30" s="191"/>
      <c r="F30" s="104"/>
      <c r="G30" s="104"/>
      <c r="H30" s="191"/>
      <c r="I30" s="191"/>
      <c r="J30" s="191"/>
      <c r="K30" s="191"/>
      <c r="L30" s="191"/>
      <c r="M30" s="191"/>
      <c r="N30" s="191"/>
      <c r="O30" s="191"/>
      <c r="P30" s="191"/>
      <c r="Q30" s="548"/>
    </row>
    <row r="31" spans="1:17" ht="14.1" customHeight="1" thickBot="1" x14ac:dyDescent="0.3">
      <c r="A31" s="548"/>
      <c r="B31" s="430"/>
      <c r="C31" s="430"/>
      <c r="D31" s="191"/>
      <c r="E31" s="191"/>
      <c r="F31" s="104"/>
      <c r="G31" s="104"/>
      <c r="H31" s="191"/>
      <c r="I31" s="191"/>
      <c r="J31" s="191"/>
      <c r="K31" s="191"/>
      <c r="L31" s="191"/>
      <c r="M31" s="191"/>
      <c r="N31" s="191"/>
      <c r="O31" s="191"/>
      <c r="P31" s="191"/>
      <c r="Q31" s="548"/>
    </row>
    <row r="32" spans="1:17" ht="14.1" customHeight="1" x14ac:dyDescent="0.25">
      <c r="A32" s="558"/>
      <c r="B32" s="431" t="s">
        <v>833</v>
      </c>
      <c r="C32" s="432" t="s">
        <v>835</v>
      </c>
      <c r="D32" s="415" t="s">
        <v>486</v>
      </c>
      <c r="E32" s="433" t="s">
        <v>487</v>
      </c>
      <c r="F32" s="416" t="s">
        <v>305</v>
      </c>
      <c r="G32" s="434">
        <v>400</v>
      </c>
      <c r="H32" s="388"/>
      <c r="I32" s="552" t="s">
        <v>855</v>
      </c>
      <c r="J32" s="388"/>
      <c r="K32" s="414" t="s">
        <v>282</v>
      </c>
      <c r="L32" s="415" t="s">
        <v>284</v>
      </c>
      <c r="M32" s="435">
        <v>6</v>
      </c>
      <c r="N32" s="435">
        <v>150</v>
      </c>
      <c r="O32" s="435" t="s">
        <v>835</v>
      </c>
      <c r="P32" s="434" t="s">
        <v>835</v>
      </c>
      <c r="Q32" s="548"/>
    </row>
    <row r="33" spans="1:17" ht="14.1" customHeight="1" x14ac:dyDescent="0.25">
      <c r="A33" s="558"/>
      <c r="B33" s="397" t="s">
        <v>833</v>
      </c>
      <c r="C33" s="398" t="s">
        <v>835</v>
      </c>
      <c r="D33" s="399" t="s">
        <v>509</v>
      </c>
      <c r="E33" s="400" t="s">
        <v>487</v>
      </c>
      <c r="F33" s="401">
        <v>6</v>
      </c>
      <c r="G33" s="402">
        <v>150</v>
      </c>
      <c r="H33" s="153"/>
      <c r="I33" s="550"/>
      <c r="J33" s="153"/>
      <c r="K33" s="403" t="s">
        <v>307</v>
      </c>
      <c r="L33" s="399" t="s">
        <v>284</v>
      </c>
      <c r="M33" s="401">
        <v>2</v>
      </c>
      <c r="N33" s="401">
        <v>150</v>
      </c>
      <c r="O33" s="401" t="s">
        <v>835</v>
      </c>
      <c r="P33" s="402" t="s">
        <v>835</v>
      </c>
      <c r="Q33" s="548"/>
    </row>
    <row r="34" spans="1:17" ht="14.1" customHeight="1" x14ac:dyDescent="0.25">
      <c r="A34" s="558"/>
      <c r="B34" s="397" t="s">
        <v>833</v>
      </c>
      <c r="C34" s="398" t="s">
        <v>835</v>
      </c>
      <c r="D34" s="399" t="s">
        <v>534</v>
      </c>
      <c r="E34" s="400" t="s">
        <v>487</v>
      </c>
      <c r="F34" s="401">
        <v>2</v>
      </c>
      <c r="G34" s="402">
        <v>150</v>
      </c>
      <c r="H34" s="153"/>
      <c r="I34" s="550"/>
      <c r="J34" s="153"/>
      <c r="K34" s="436" t="s">
        <v>358</v>
      </c>
      <c r="L34" s="399" t="s">
        <v>284</v>
      </c>
      <c r="M34" s="413" t="s">
        <v>305</v>
      </c>
      <c r="N34" s="401">
        <v>400</v>
      </c>
      <c r="O34" s="401" t="s">
        <v>837</v>
      </c>
      <c r="P34" s="402" t="s">
        <v>835</v>
      </c>
      <c r="Q34" s="548"/>
    </row>
    <row r="35" spans="1:17" ht="14.1" customHeight="1" thickBot="1" x14ac:dyDescent="0.3">
      <c r="A35" s="558"/>
      <c r="B35" s="418" t="s">
        <v>833</v>
      </c>
      <c r="C35" s="419" t="s">
        <v>835</v>
      </c>
      <c r="D35" s="420" t="s">
        <v>536</v>
      </c>
      <c r="E35" s="421" t="s">
        <v>487</v>
      </c>
      <c r="F35" s="410">
        <v>2</v>
      </c>
      <c r="G35" s="411">
        <v>150</v>
      </c>
      <c r="H35" s="153"/>
      <c r="I35" s="550"/>
      <c r="J35" s="153"/>
      <c r="K35" s="408" t="s">
        <v>376</v>
      </c>
      <c r="L35" s="409" t="s">
        <v>284</v>
      </c>
      <c r="M35" s="410">
        <v>2</v>
      </c>
      <c r="N35" s="410">
        <v>150</v>
      </c>
      <c r="O35" s="410" t="s">
        <v>835</v>
      </c>
      <c r="P35" s="411" t="s">
        <v>837</v>
      </c>
      <c r="Q35" s="548"/>
    </row>
    <row r="36" spans="1:17" ht="14.1" customHeight="1" thickBot="1" x14ac:dyDescent="0.3">
      <c r="A36" s="558"/>
      <c r="B36" s="423"/>
      <c r="C36" s="424"/>
      <c r="D36" s="153"/>
      <c r="E36" s="153"/>
      <c r="F36" s="155"/>
      <c r="G36" s="155"/>
      <c r="H36" s="153"/>
      <c r="I36" s="550"/>
      <c r="J36" s="153"/>
      <c r="K36" s="153"/>
      <c r="L36" s="153"/>
      <c r="M36" s="153"/>
      <c r="N36" s="153"/>
      <c r="O36" s="153"/>
      <c r="P36" s="412"/>
      <c r="Q36" s="548"/>
    </row>
    <row r="37" spans="1:17" ht="14.1" customHeight="1" x14ac:dyDescent="0.25">
      <c r="A37" s="558"/>
      <c r="B37" s="431" t="s">
        <v>837</v>
      </c>
      <c r="C37" s="432" t="s">
        <v>835</v>
      </c>
      <c r="D37" s="437" t="s">
        <v>579</v>
      </c>
      <c r="E37" s="433" t="s">
        <v>580</v>
      </c>
      <c r="F37" s="416" t="s">
        <v>305</v>
      </c>
      <c r="G37" s="434">
        <v>400</v>
      </c>
      <c r="H37" s="153"/>
      <c r="I37" s="550"/>
      <c r="J37" s="153"/>
      <c r="K37" s="414" t="s">
        <v>220</v>
      </c>
      <c r="L37" s="415" t="s">
        <v>221</v>
      </c>
      <c r="M37" s="435">
        <v>12</v>
      </c>
      <c r="N37" s="435">
        <v>25</v>
      </c>
      <c r="O37" s="435" t="s">
        <v>835</v>
      </c>
      <c r="P37" s="434" t="s">
        <v>835</v>
      </c>
      <c r="Q37" s="548"/>
    </row>
    <row r="38" spans="1:17" ht="14.1" customHeight="1" thickBot="1" x14ac:dyDescent="0.3">
      <c r="A38" s="558"/>
      <c r="B38" s="418" t="s">
        <v>837</v>
      </c>
      <c r="C38" s="419" t="s">
        <v>835</v>
      </c>
      <c r="D38" s="438" t="s">
        <v>583</v>
      </c>
      <c r="E38" s="421" t="s">
        <v>580</v>
      </c>
      <c r="F38" s="429" t="s">
        <v>305</v>
      </c>
      <c r="G38" s="411">
        <v>400</v>
      </c>
      <c r="H38" s="153"/>
      <c r="I38" s="550"/>
      <c r="J38" s="153"/>
      <c r="K38" s="403" t="s">
        <v>311</v>
      </c>
      <c r="L38" s="399" t="s">
        <v>221</v>
      </c>
      <c r="M38" s="401">
        <v>2</v>
      </c>
      <c r="N38" s="401">
        <v>150</v>
      </c>
      <c r="O38" s="401" t="s">
        <v>835</v>
      </c>
      <c r="P38" s="402" t="s">
        <v>835</v>
      </c>
      <c r="Q38" s="548"/>
    </row>
    <row r="39" spans="1:17" ht="14.1" customHeight="1" x14ac:dyDescent="0.25">
      <c r="A39" s="558"/>
      <c r="B39" s="423"/>
      <c r="C39" s="424"/>
      <c r="D39" s="439"/>
      <c r="E39" s="440"/>
      <c r="F39" s="441"/>
      <c r="G39" s="442"/>
      <c r="H39" s="153"/>
      <c r="I39" s="550"/>
      <c r="J39" s="153"/>
      <c r="K39" s="403" t="s">
        <v>322</v>
      </c>
      <c r="L39" s="399" t="s">
        <v>221</v>
      </c>
      <c r="M39" s="401">
        <v>2</v>
      </c>
      <c r="N39" s="401">
        <v>150</v>
      </c>
      <c r="O39" s="401" t="s">
        <v>835</v>
      </c>
      <c r="P39" s="402" t="s">
        <v>835</v>
      </c>
      <c r="Q39" s="548"/>
    </row>
    <row r="40" spans="1:17" ht="14.1" customHeight="1" x14ac:dyDescent="0.25">
      <c r="A40" s="558"/>
      <c r="B40" s="423"/>
      <c r="C40" s="424"/>
      <c r="D40" s="439"/>
      <c r="E40" s="440"/>
      <c r="F40" s="441"/>
      <c r="G40" s="442"/>
      <c r="H40" s="153"/>
      <c r="I40" s="550"/>
      <c r="J40" s="153"/>
      <c r="K40" s="403" t="s">
        <v>325</v>
      </c>
      <c r="L40" s="399" t="s">
        <v>221</v>
      </c>
      <c r="M40" s="401">
        <v>12</v>
      </c>
      <c r="N40" s="401">
        <v>25</v>
      </c>
      <c r="O40" s="401" t="s">
        <v>835</v>
      </c>
      <c r="P40" s="402" t="s">
        <v>835</v>
      </c>
      <c r="Q40" s="548"/>
    </row>
    <row r="41" spans="1:17" ht="14.1" customHeight="1" x14ac:dyDescent="0.25">
      <c r="A41" s="558"/>
      <c r="B41" s="423"/>
      <c r="C41" s="424"/>
      <c r="D41" s="153"/>
      <c r="E41" s="153"/>
      <c r="F41" s="155"/>
      <c r="G41" s="155"/>
      <c r="H41" s="153"/>
      <c r="I41" s="550"/>
      <c r="J41" s="153"/>
      <c r="K41" s="403" t="s">
        <v>327</v>
      </c>
      <c r="L41" s="399" t="s">
        <v>221</v>
      </c>
      <c r="M41" s="401">
        <v>12</v>
      </c>
      <c r="N41" s="401">
        <v>25</v>
      </c>
      <c r="O41" s="401" t="s">
        <v>835</v>
      </c>
      <c r="P41" s="402" t="s">
        <v>835</v>
      </c>
      <c r="Q41" s="548"/>
    </row>
    <row r="42" spans="1:17" ht="14.1" customHeight="1" x14ac:dyDescent="0.25">
      <c r="A42" s="558"/>
      <c r="B42" s="423"/>
      <c r="C42" s="424"/>
      <c r="D42" s="153"/>
      <c r="E42" s="153"/>
      <c r="F42" s="155"/>
      <c r="G42" s="155"/>
      <c r="H42" s="153"/>
      <c r="I42" s="550"/>
      <c r="J42" s="153"/>
      <c r="K42" s="403" t="s">
        <v>333</v>
      </c>
      <c r="L42" s="399" t="s">
        <v>221</v>
      </c>
      <c r="M42" s="401">
        <v>12</v>
      </c>
      <c r="N42" s="401">
        <v>25</v>
      </c>
      <c r="O42" s="401" t="s">
        <v>835</v>
      </c>
      <c r="P42" s="402" t="s">
        <v>835</v>
      </c>
      <c r="Q42" s="548"/>
    </row>
    <row r="43" spans="1:17" ht="14.1" customHeight="1" x14ac:dyDescent="0.25">
      <c r="A43" s="558"/>
      <c r="B43" s="423"/>
      <c r="C43" s="424"/>
      <c r="D43" s="153"/>
      <c r="E43" s="153"/>
      <c r="F43" s="155"/>
      <c r="G43" s="155"/>
      <c r="H43" s="153"/>
      <c r="I43" s="550"/>
      <c r="J43" s="153"/>
      <c r="K43" s="436" t="s">
        <v>362</v>
      </c>
      <c r="L43" s="399" t="s">
        <v>221</v>
      </c>
      <c r="M43" s="413" t="s">
        <v>305</v>
      </c>
      <c r="N43" s="401">
        <v>400</v>
      </c>
      <c r="O43" s="401" t="s">
        <v>837</v>
      </c>
      <c r="P43" s="402" t="s">
        <v>835</v>
      </c>
      <c r="Q43" s="548"/>
    </row>
    <row r="44" spans="1:17" ht="14.1" customHeight="1" thickBot="1" x14ac:dyDescent="0.3">
      <c r="A44" s="558"/>
      <c r="B44" s="425"/>
      <c r="C44" s="426"/>
      <c r="D44" s="427"/>
      <c r="E44" s="427"/>
      <c r="F44" s="428"/>
      <c r="G44" s="428"/>
      <c r="H44" s="427"/>
      <c r="I44" s="551"/>
      <c r="J44" s="427"/>
      <c r="K44" s="408" t="s">
        <v>380</v>
      </c>
      <c r="L44" s="409" t="s">
        <v>221</v>
      </c>
      <c r="M44" s="410">
        <v>12</v>
      </c>
      <c r="N44" s="410">
        <v>25</v>
      </c>
      <c r="O44" s="410" t="s">
        <v>835</v>
      </c>
      <c r="P44" s="411" t="s">
        <v>835</v>
      </c>
      <c r="Q44" s="548"/>
    </row>
    <row r="45" spans="1:17" ht="14.1" customHeight="1" x14ac:dyDescent="0.25">
      <c r="A45" s="548"/>
      <c r="B45" s="430"/>
      <c r="C45" s="430"/>
      <c r="D45" s="191"/>
      <c r="E45" s="191"/>
      <c r="F45" s="104"/>
      <c r="G45" s="104"/>
      <c r="H45" s="191"/>
      <c r="I45" s="443"/>
      <c r="J45" s="191"/>
      <c r="K45" s="191"/>
      <c r="L45" s="191"/>
      <c r="M45" s="191"/>
      <c r="N45" s="191"/>
      <c r="O45" s="191"/>
      <c r="P45" s="191"/>
      <c r="Q45" s="548"/>
    </row>
    <row r="46" spans="1:17" ht="14.1" customHeight="1" x14ac:dyDescent="0.25">
      <c r="A46" s="548"/>
      <c r="B46" s="430"/>
      <c r="C46" s="430"/>
      <c r="D46" s="191"/>
      <c r="E46" s="191"/>
      <c r="F46" s="104"/>
      <c r="G46" s="104"/>
      <c r="H46" s="191"/>
      <c r="I46" s="443"/>
      <c r="J46" s="191"/>
      <c r="K46" s="191"/>
      <c r="L46" s="191"/>
      <c r="M46" s="191"/>
      <c r="N46" s="191"/>
      <c r="O46" s="191"/>
      <c r="P46" s="191"/>
      <c r="Q46" s="548"/>
    </row>
    <row r="47" spans="1:17" ht="14.1" customHeight="1" thickBot="1" x14ac:dyDescent="0.3">
      <c r="A47" s="548"/>
      <c r="B47" s="430"/>
      <c r="C47" s="430"/>
      <c r="D47" s="191"/>
      <c r="E47" s="191"/>
      <c r="F47" s="104"/>
      <c r="G47" s="104"/>
      <c r="H47" s="191"/>
      <c r="I47" s="443"/>
      <c r="J47" s="191"/>
      <c r="K47" s="191"/>
      <c r="L47" s="191"/>
      <c r="M47" s="191"/>
      <c r="N47" s="191"/>
      <c r="O47" s="191"/>
      <c r="P47" s="191"/>
      <c r="Q47" s="548"/>
    </row>
    <row r="48" spans="1:17" ht="14.1" customHeight="1" x14ac:dyDescent="0.25">
      <c r="A48" s="548"/>
      <c r="B48" s="431" t="s">
        <v>835</v>
      </c>
      <c r="C48" s="473" t="s">
        <v>835</v>
      </c>
      <c r="D48" s="415" t="s">
        <v>554</v>
      </c>
      <c r="E48" s="433" t="s">
        <v>555</v>
      </c>
      <c r="F48" s="444">
        <v>12</v>
      </c>
      <c r="G48" s="445">
        <v>25</v>
      </c>
      <c r="H48" s="388"/>
      <c r="I48" s="552" t="s">
        <v>856</v>
      </c>
      <c r="J48" s="388"/>
      <c r="K48" s="414" t="s">
        <v>329</v>
      </c>
      <c r="L48" s="415" t="s">
        <v>330</v>
      </c>
      <c r="M48" s="435">
        <v>12</v>
      </c>
      <c r="N48" s="435">
        <v>25</v>
      </c>
      <c r="O48" s="435" t="s">
        <v>835</v>
      </c>
      <c r="P48" s="434" t="s">
        <v>835</v>
      </c>
      <c r="Q48" s="548"/>
    </row>
    <row r="49" spans="1:17" ht="14.1" customHeight="1" x14ac:dyDescent="0.25">
      <c r="A49" s="548"/>
      <c r="B49" s="397" t="s">
        <v>835</v>
      </c>
      <c r="C49" s="398" t="s">
        <v>835</v>
      </c>
      <c r="D49" s="399" t="s">
        <v>558</v>
      </c>
      <c r="E49" s="400" t="s">
        <v>555</v>
      </c>
      <c r="F49" s="405">
        <v>12</v>
      </c>
      <c r="G49" s="446">
        <v>25</v>
      </c>
      <c r="H49" s="153"/>
      <c r="I49" s="550"/>
      <c r="J49" s="153"/>
      <c r="K49" s="403" t="s">
        <v>364</v>
      </c>
      <c r="L49" s="399" t="s">
        <v>330</v>
      </c>
      <c r="M49" s="401">
        <v>2</v>
      </c>
      <c r="N49" s="401">
        <v>150</v>
      </c>
      <c r="O49" s="401" t="s">
        <v>835</v>
      </c>
      <c r="P49" s="402" t="s">
        <v>837</v>
      </c>
      <c r="Q49" s="548"/>
    </row>
    <row r="50" spans="1:17" ht="14.1" customHeight="1" x14ac:dyDescent="0.25">
      <c r="A50" s="548"/>
      <c r="B50" s="397" t="s">
        <v>835</v>
      </c>
      <c r="C50" s="398" t="s">
        <v>835</v>
      </c>
      <c r="D50" s="399" t="s">
        <v>560</v>
      </c>
      <c r="E50" s="400" t="s">
        <v>555</v>
      </c>
      <c r="F50" s="405">
        <v>12</v>
      </c>
      <c r="G50" s="446">
        <v>25</v>
      </c>
      <c r="H50" s="153"/>
      <c r="I50" s="550"/>
      <c r="J50" s="153"/>
      <c r="K50" s="403" t="s">
        <v>367</v>
      </c>
      <c r="L50" s="399" t="s">
        <v>330</v>
      </c>
      <c r="M50" s="413" t="s">
        <v>351</v>
      </c>
      <c r="N50" s="413" t="s">
        <v>352</v>
      </c>
      <c r="O50" s="413" t="s">
        <v>835</v>
      </c>
      <c r="P50" s="447" t="s">
        <v>837</v>
      </c>
      <c r="Q50" s="548"/>
    </row>
    <row r="51" spans="1:17" ht="14.1" customHeight="1" x14ac:dyDescent="0.25">
      <c r="A51" s="548"/>
      <c r="B51" s="397" t="s">
        <v>835</v>
      </c>
      <c r="C51" s="398" t="s">
        <v>835</v>
      </c>
      <c r="D51" s="399" t="s">
        <v>586</v>
      </c>
      <c r="E51" s="400" t="s">
        <v>555</v>
      </c>
      <c r="F51" s="405">
        <v>2</v>
      </c>
      <c r="G51" s="446">
        <v>150</v>
      </c>
      <c r="H51" s="153"/>
      <c r="I51" s="550"/>
      <c r="J51" s="153"/>
      <c r="K51" s="403" t="s">
        <v>382</v>
      </c>
      <c r="L51" s="399" t="s">
        <v>330</v>
      </c>
      <c r="M51" s="413" t="s">
        <v>305</v>
      </c>
      <c r="N51" s="401">
        <v>400</v>
      </c>
      <c r="O51" s="401" t="s">
        <v>835</v>
      </c>
      <c r="P51" s="402" t="s">
        <v>835</v>
      </c>
      <c r="Q51" s="548"/>
    </row>
    <row r="52" spans="1:17" ht="14.1" customHeight="1" x14ac:dyDescent="0.25">
      <c r="A52" s="548"/>
      <c r="B52" s="397" t="s">
        <v>835</v>
      </c>
      <c r="C52" s="398" t="s">
        <v>835</v>
      </c>
      <c r="D52" s="448" t="s">
        <v>599</v>
      </c>
      <c r="E52" s="400" t="s">
        <v>555</v>
      </c>
      <c r="F52" s="405">
        <v>12</v>
      </c>
      <c r="G52" s="446">
        <v>25</v>
      </c>
      <c r="H52" s="153"/>
      <c r="I52" s="550"/>
      <c r="J52" s="153"/>
      <c r="K52" s="403" t="s">
        <v>384</v>
      </c>
      <c r="L52" s="399" t="s">
        <v>330</v>
      </c>
      <c r="M52" s="413" t="s">
        <v>305</v>
      </c>
      <c r="N52" s="401">
        <v>400</v>
      </c>
      <c r="O52" s="401" t="s">
        <v>835</v>
      </c>
      <c r="P52" s="402" t="s">
        <v>835</v>
      </c>
      <c r="Q52" s="548"/>
    </row>
    <row r="53" spans="1:17" ht="14.1" customHeight="1" thickBot="1" x14ac:dyDescent="0.3">
      <c r="A53" s="549"/>
      <c r="B53" s="418" t="s">
        <v>835</v>
      </c>
      <c r="C53" s="419" t="s">
        <v>835</v>
      </c>
      <c r="D53" s="409" t="s">
        <v>601</v>
      </c>
      <c r="E53" s="421" t="s">
        <v>555</v>
      </c>
      <c r="F53" s="429" t="s">
        <v>305</v>
      </c>
      <c r="G53" s="411">
        <v>400</v>
      </c>
      <c r="H53" s="427"/>
      <c r="I53" s="551"/>
      <c r="J53" s="427"/>
      <c r="K53" s="408" t="s">
        <v>386</v>
      </c>
      <c r="L53" s="409" t="s">
        <v>330</v>
      </c>
      <c r="M53" s="410">
        <v>2</v>
      </c>
      <c r="N53" s="410">
        <v>150</v>
      </c>
      <c r="O53" s="410" t="s">
        <v>835</v>
      </c>
      <c r="P53" s="411" t="s">
        <v>835</v>
      </c>
      <c r="Q53" s="549"/>
    </row>
    <row r="54" spans="1:17" ht="14.1" customHeight="1" x14ac:dyDescent="0.25">
      <c r="F54" s="3"/>
      <c r="G54" s="3"/>
    </row>
    <row r="55" spans="1:17" ht="14.1" customHeight="1" x14ac:dyDescent="0.25">
      <c r="F55" s="3"/>
      <c r="G55" s="3"/>
    </row>
    <row r="56" spans="1:17" ht="14.1" customHeight="1" x14ac:dyDescent="0.25">
      <c r="F56" s="3"/>
      <c r="G56" s="3"/>
    </row>
    <row r="57" spans="1:17" ht="14.1" customHeight="1" x14ac:dyDescent="0.25">
      <c r="F57" s="3"/>
      <c r="G57" s="3"/>
      <c r="I57" s="443"/>
      <c r="K57" s="102"/>
      <c r="L57" s="102"/>
      <c r="M57" s="102"/>
      <c r="N57" s="102"/>
      <c r="O57" s="102"/>
      <c r="P57" s="102"/>
    </row>
    <row r="58" spans="1:17" ht="14.1" customHeight="1" x14ac:dyDescent="0.25">
      <c r="F58" s="3"/>
      <c r="G58" s="3"/>
      <c r="I58" s="443"/>
      <c r="K58" s="102"/>
      <c r="L58" s="102"/>
      <c r="M58" s="102"/>
      <c r="N58" s="102"/>
      <c r="O58" s="102"/>
      <c r="P58" s="102"/>
    </row>
    <row r="59" spans="1:17" ht="14.1" customHeight="1" x14ac:dyDescent="0.25">
      <c r="F59" s="3"/>
      <c r="G59" s="3"/>
      <c r="I59" s="443"/>
      <c r="K59" s="102"/>
      <c r="L59" s="102"/>
      <c r="M59" s="102"/>
      <c r="N59" s="102"/>
      <c r="O59" s="102"/>
      <c r="P59" s="102"/>
    </row>
    <row r="60" spans="1:17" ht="14.1" customHeight="1" x14ac:dyDescent="0.25">
      <c r="F60" s="3"/>
      <c r="G60" s="3"/>
      <c r="I60" s="443"/>
      <c r="K60" s="449"/>
      <c r="L60" s="450"/>
      <c r="M60" s="451"/>
      <c r="N60" s="103"/>
      <c r="O60" s="103"/>
      <c r="P60" s="103"/>
    </row>
    <row r="61" spans="1:17" ht="14.1" customHeight="1" x14ac:dyDescent="0.25">
      <c r="F61" s="3"/>
      <c r="G61" s="3"/>
      <c r="I61" s="443"/>
      <c r="K61" s="102"/>
      <c r="L61" s="102"/>
      <c r="M61" s="102"/>
      <c r="N61" s="102"/>
      <c r="O61" s="102"/>
      <c r="P61" s="102"/>
    </row>
    <row r="62" spans="1:17" ht="23.25" x14ac:dyDescent="0.25">
      <c r="F62" s="3"/>
      <c r="G62" s="3"/>
      <c r="H62" s="557" t="s">
        <v>849</v>
      </c>
      <c r="I62" s="557"/>
      <c r="J62" s="557"/>
      <c r="K62" s="102"/>
      <c r="L62" s="102"/>
      <c r="M62" s="102"/>
      <c r="N62" s="102"/>
      <c r="O62" s="102"/>
      <c r="P62" s="102"/>
    </row>
    <row r="63" spans="1:17" ht="23.25" x14ac:dyDescent="0.25">
      <c r="F63" s="3"/>
      <c r="G63" s="3"/>
      <c r="H63" s="572">
        <f ca="1">TODAY()</f>
        <v>43823</v>
      </c>
      <c r="I63" s="557"/>
      <c r="J63" s="557"/>
      <c r="K63" s="102"/>
      <c r="L63" s="102"/>
      <c r="M63" s="102"/>
      <c r="N63" s="102"/>
      <c r="O63" s="102"/>
      <c r="P63" s="102"/>
    </row>
    <row r="64" spans="1:17" ht="14.1" customHeight="1" thickBot="1" x14ac:dyDescent="0.4">
      <c r="F64" s="3"/>
      <c r="G64" s="3"/>
      <c r="H64" s="452"/>
      <c r="I64" s="452"/>
      <c r="J64" s="452"/>
      <c r="K64" s="102"/>
      <c r="L64" s="102"/>
      <c r="M64" s="102"/>
      <c r="N64" s="102"/>
      <c r="O64" s="102"/>
      <c r="P64" s="102"/>
    </row>
    <row r="65" spans="1:17" s="396" customFormat="1" ht="14.1" customHeight="1" x14ac:dyDescent="0.25">
      <c r="A65" s="547" t="s">
        <v>857</v>
      </c>
      <c r="B65" s="560" t="s">
        <v>851</v>
      </c>
      <c r="C65" s="561"/>
      <c r="D65" s="561"/>
      <c r="E65" s="561"/>
      <c r="F65" s="561"/>
      <c r="G65" s="562"/>
      <c r="H65" s="453"/>
      <c r="I65" s="453"/>
      <c r="J65" s="453"/>
      <c r="K65" s="566" t="s">
        <v>852</v>
      </c>
      <c r="L65" s="567"/>
      <c r="M65" s="567"/>
      <c r="N65" s="567"/>
      <c r="O65" s="567"/>
      <c r="P65" s="568"/>
      <c r="Q65" s="547" t="s">
        <v>857</v>
      </c>
    </row>
    <row r="66" spans="1:17" s="396" customFormat="1" ht="17.45" customHeight="1" thickBot="1" x14ac:dyDescent="0.3">
      <c r="A66" s="548"/>
      <c r="B66" s="563"/>
      <c r="C66" s="564"/>
      <c r="D66" s="564"/>
      <c r="E66" s="564"/>
      <c r="F66" s="564"/>
      <c r="G66" s="565"/>
      <c r="H66" s="454"/>
      <c r="I66" s="454"/>
      <c r="J66" s="454"/>
      <c r="K66" s="569"/>
      <c r="L66" s="570"/>
      <c r="M66" s="570"/>
      <c r="N66" s="570"/>
      <c r="O66" s="570"/>
      <c r="P66" s="571"/>
      <c r="Q66" s="548"/>
    </row>
    <row r="67" spans="1:17" s="396" customFormat="1" ht="16.350000000000001" customHeight="1" x14ac:dyDescent="0.25">
      <c r="A67" s="558"/>
      <c r="B67" s="389" t="s">
        <v>845</v>
      </c>
      <c r="C67" s="390" t="s">
        <v>847</v>
      </c>
      <c r="D67" s="391" t="s">
        <v>853</v>
      </c>
      <c r="E67" s="391" t="s">
        <v>38</v>
      </c>
      <c r="F67" s="392" t="s">
        <v>42</v>
      </c>
      <c r="G67" s="393" t="s">
        <v>43</v>
      </c>
      <c r="H67" s="455"/>
      <c r="I67" s="455"/>
      <c r="J67" s="455"/>
      <c r="K67" s="395" t="s">
        <v>853</v>
      </c>
      <c r="L67" s="391" t="s">
        <v>38</v>
      </c>
      <c r="M67" s="392" t="s">
        <v>42</v>
      </c>
      <c r="N67" s="392" t="s">
        <v>43</v>
      </c>
      <c r="O67" s="392" t="s">
        <v>845</v>
      </c>
      <c r="P67" s="393" t="s">
        <v>847</v>
      </c>
      <c r="Q67" s="579"/>
    </row>
    <row r="68" spans="1:17" ht="14.1" customHeight="1" x14ac:dyDescent="0.25">
      <c r="A68" s="558"/>
      <c r="B68" s="397" t="s">
        <v>835</v>
      </c>
      <c r="C68" s="456" t="s">
        <v>843</v>
      </c>
      <c r="D68" s="399" t="s">
        <v>414</v>
      </c>
      <c r="E68" s="400" t="s">
        <v>415</v>
      </c>
      <c r="F68" s="401">
        <v>2</v>
      </c>
      <c r="G68" s="402">
        <v>150</v>
      </c>
      <c r="H68" s="153"/>
      <c r="I68" s="550" t="s">
        <v>854</v>
      </c>
      <c r="J68" s="153"/>
      <c r="K68" s="403" t="s">
        <v>179</v>
      </c>
      <c r="L68" s="404" t="s">
        <v>182</v>
      </c>
      <c r="M68" s="401">
        <v>2</v>
      </c>
      <c r="N68" s="401">
        <v>150</v>
      </c>
      <c r="O68" s="401" t="s">
        <v>835</v>
      </c>
      <c r="P68" s="402" t="s">
        <v>835</v>
      </c>
      <c r="Q68" s="579"/>
    </row>
    <row r="69" spans="1:17" ht="14.1" customHeight="1" x14ac:dyDescent="0.25">
      <c r="A69" s="558"/>
      <c r="B69" s="397" t="s">
        <v>835</v>
      </c>
      <c r="C69" s="398" t="s">
        <v>835</v>
      </c>
      <c r="D69" s="399" t="s">
        <v>418</v>
      </c>
      <c r="E69" s="400" t="s">
        <v>415</v>
      </c>
      <c r="F69" s="401">
        <v>6</v>
      </c>
      <c r="G69" s="402">
        <v>150</v>
      </c>
      <c r="H69" s="153"/>
      <c r="I69" s="550"/>
      <c r="J69" s="153"/>
      <c r="K69" s="403" t="s">
        <v>185</v>
      </c>
      <c r="L69" s="399" t="s">
        <v>182</v>
      </c>
      <c r="M69" s="401">
        <v>6</v>
      </c>
      <c r="N69" s="401">
        <v>150</v>
      </c>
      <c r="O69" s="401" t="s">
        <v>835</v>
      </c>
      <c r="P69" s="402" t="s">
        <v>835</v>
      </c>
      <c r="Q69" s="579"/>
    </row>
    <row r="70" spans="1:17" ht="14.1" customHeight="1" thickBot="1" x14ac:dyDescent="0.3">
      <c r="A70" s="558"/>
      <c r="B70" s="397" t="s">
        <v>837</v>
      </c>
      <c r="C70" s="398" t="s">
        <v>835</v>
      </c>
      <c r="D70" s="399" t="s">
        <v>477</v>
      </c>
      <c r="E70" s="400" t="s">
        <v>415</v>
      </c>
      <c r="F70" s="413" t="s">
        <v>305</v>
      </c>
      <c r="G70" s="402">
        <v>400</v>
      </c>
      <c r="H70" s="153"/>
      <c r="I70" s="550"/>
      <c r="J70" s="153"/>
      <c r="K70" s="408" t="s">
        <v>244</v>
      </c>
      <c r="L70" s="409" t="s">
        <v>182</v>
      </c>
      <c r="M70" s="429" t="s">
        <v>247</v>
      </c>
      <c r="N70" s="410">
        <v>400</v>
      </c>
      <c r="O70" s="410" t="s">
        <v>835</v>
      </c>
      <c r="P70" s="411" t="s">
        <v>835</v>
      </c>
      <c r="Q70" s="579"/>
    </row>
    <row r="71" spans="1:17" ht="14.1" customHeight="1" thickBot="1" x14ac:dyDescent="0.3">
      <c r="A71" s="558"/>
      <c r="B71" s="397" t="s">
        <v>835</v>
      </c>
      <c r="C71" s="398" t="s">
        <v>837</v>
      </c>
      <c r="D71" s="399" t="s">
        <v>574</v>
      </c>
      <c r="E71" s="400" t="s">
        <v>415</v>
      </c>
      <c r="F71" s="413" t="s">
        <v>351</v>
      </c>
      <c r="G71" s="447" t="s">
        <v>352</v>
      </c>
      <c r="H71" s="153"/>
      <c r="I71" s="550"/>
      <c r="J71" s="153"/>
      <c r="K71" s="153"/>
      <c r="L71" s="153"/>
      <c r="M71" s="153"/>
      <c r="N71" s="153"/>
      <c r="O71" s="153"/>
      <c r="P71" s="412"/>
      <c r="Q71" s="548"/>
    </row>
    <row r="72" spans="1:17" ht="14.1" customHeight="1" x14ac:dyDescent="0.25">
      <c r="A72" s="558"/>
      <c r="B72" s="397" t="s">
        <v>833</v>
      </c>
      <c r="C72" s="398" t="s">
        <v>837</v>
      </c>
      <c r="D72" s="399" t="s">
        <v>577</v>
      </c>
      <c r="E72" s="400" t="s">
        <v>415</v>
      </c>
      <c r="F72" s="405">
        <v>2</v>
      </c>
      <c r="G72" s="402">
        <v>150</v>
      </c>
      <c r="H72" s="153"/>
      <c r="I72" s="550"/>
      <c r="J72" s="153"/>
      <c r="K72" s="414" t="s">
        <v>211</v>
      </c>
      <c r="L72" s="415" t="s">
        <v>213</v>
      </c>
      <c r="M72" s="435">
        <v>12</v>
      </c>
      <c r="N72" s="444">
        <v>25</v>
      </c>
      <c r="O72" s="457" t="s">
        <v>835</v>
      </c>
      <c r="P72" s="458" t="s">
        <v>835</v>
      </c>
      <c r="Q72" s="579"/>
    </row>
    <row r="73" spans="1:17" ht="14.1" customHeight="1" thickBot="1" x14ac:dyDescent="0.3">
      <c r="A73" s="558"/>
      <c r="B73" s="418" t="s">
        <v>835</v>
      </c>
      <c r="C73" s="419" t="s">
        <v>835</v>
      </c>
      <c r="D73" s="409" t="s">
        <v>594</v>
      </c>
      <c r="E73" s="421" t="s">
        <v>415</v>
      </c>
      <c r="F73" s="429" t="s">
        <v>305</v>
      </c>
      <c r="G73" s="411">
        <v>400</v>
      </c>
      <c r="H73" s="153"/>
      <c r="I73" s="550"/>
      <c r="J73" s="153"/>
      <c r="K73" s="403" t="s">
        <v>216</v>
      </c>
      <c r="L73" s="399" t="s">
        <v>213</v>
      </c>
      <c r="M73" s="401">
        <v>12</v>
      </c>
      <c r="N73" s="405">
        <v>25</v>
      </c>
      <c r="O73" s="406" t="s">
        <v>835</v>
      </c>
      <c r="P73" s="407" t="s">
        <v>835</v>
      </c>
      <c r="Q73" s="579"/>
    </row>
    <row r="74" spans="1:17" ht="14.1" customHeight="1" thickBot="1" x14ac:dyDescent="0.3">
      <c r="A74" s="548"/>
      <c r="B74" s="423"/>
      <c r="C74" s="424"/>
      <c r="D74" s="153"/>
      <c r="E74" s="153"/>
      <c r="F74" s="155"/>
      <c r="G74" s="155"/>
      <c r="H74" s="153"/>
      <c r="I74" s="550"/>
      <c r="J74" s="153"/>
      <c r="K74" s="403" t="s">
        <v>251</v>
      </c>
      <c r="L74" s="400" t="s">
        <v>213</v>
      </c>
      <c r="M74" s="401">
        <v>2</v>
      </c>
      <c r="N74" s="401">
        <v>150</v>
      </c>
      <c r="O74" s="401" t="s">
        <v>835</v>
      </c>
      <c r="P74" s="402" t="s">
        <v>835</v>
      </c>
      <c r="Q74" s="579"/>
    </row>
    <row r="75" spans="1:17" ht="14.1" customHeight="1" x14ac:dyDescent="0.25">
      <c r="A75" s="558"/>
      <c r="B75" s="431" t="s">
        <v>835</v>
      </c>
      <c r="C75" s="432" t="s">
        <v>835</v>
      </c>
      <c r="D75" s="415" t="s">
        <v>442</v>
      </c>
      <c r="E75" s="433" t="s">
        <v>443</v>
      </c>
      <c r="F75" s="435">
        <v>12</v>
      </c>
      <c r="G75" s="445">
        <v>25</v>
      </c>
      <c r="H75" s="153"/>
      <c r="I75" s="550"/>
      <c r="J75" s="153"/>
      <c r="K75" s="403" t="s">
        <v>273</v>
      </c>
      <c r="L75" s="399" t="s">
        <v>213</v>
      </c>
      <c r="M75" s="401">
        <v>12</v>
      </c>
      <c r="N75" s="401">
        <v>25</v>
      </c>
      <c r="O75" s="401" t="s">
        <v>835</v>
      </c>
      <c r="P75" s="402" t="s">
        <v>835</v>
      </c>
      <c r="Q75" s="579"/>
    </row>
    <row r="76" spans="1:17" ht="14.1" customHeight="1" x14ac:dyDescent="0.25">
      <c r="A76" s="558"/>
      <c r="B76" s="397" t="s">
        <v>835</v>
      </c>
      <c r="C76" s="474" t="s">
        <v>841</v>
      </c>
      <c r="D76" s="399" t="s">
        <v>480</v>
      </c>
      <c r="E76" s="400" t="s">
        <v>443</v>
      </c>
      <c r="F76" s="401">
        <v>12</v>
      </c>
      <c r="G76" s="446">
        <v>25</v>
      </c>
      <c r="H76" s="153"/>
      <c r="I76" s="550"/>
      <c r="J76" s="153"/>
      <c r="K76" s="403" t="s">
        <v>275</v>
      </c>
      <c r="L76" s="399" t="s">
        <v>213</v>
      </c>
      <c r="M76" s="401">
        <v>12</v>
      </c>
      <c r="N76" s="401">
        <v>25</v>
      </c>
      <c r="O76" s="401" t="s">
        <v>835</v>
      </c>
      <c r="P76" s="402" t="s">
        <v>835</v>
      </c>
      <c r="Q76" s="579"/>
    </row>
    <row r="77" spans="1:17" ht="14.1" customHeight="1" x14ac:dyDescent="0.25">
      <c r="A77" s="558"/>
      <c r="B77" s="397" t="s">
        <v>835</v>
      </c>
      <c r="C77" s="398" t="s">
        <v>835</v>
      </c>
      <c r="D77" s="399" t="s">
        <v>482</v>
      </c>
      <c r="E77" s="400" t="s">
        <v>443</v>
      </c>
      <c r="F77" s="401">
        <v>2</v>
      </c>
      <c r="G77" s="446">
        <v>150</v>
      </c>
      <c r="H77" s="153"/>
      <c r="I77" s="550"/>
      <c r="J77" s="153"/>
      <c r="K77" s="403" t="s">
        <v>277</v>
      </c>
      <c r="L77" s="399" t="s">
        <v>213</v>
      </c>
      <c r="M77" s="401">
        <v>12</v>
      </c>
      <c r="N77" s="401">
        <v>25</v>
      </c>
      <c r="O77" s="401" t="s">
        <v>835</v>
      </c>
      <c r="P77" s="402" t="s">
        <v>835</v>
      </c>
      <c r="Q77" s="579"/>
    </row>
    <row r="78" spans="1:17" ht="14.1" customHeight="1" x14ac:dyDescent="0.25">
      <c r="A78" s="558"/>
      <c r="B78" s="397" t="s">
        <v>835</v>
      </c>
      <c r="C78" s="398" t="s">
        <v>835</v>
      </c>
      <c r="D78" s="399" t="s">
        <v>500</v>
      </c>
      <c r="E78" s="400" t="s">
        <v>443</v>
      </c>
      <c r="F78" s="401">
        <v>12</v>
      </c>
      <c r="G78" s="446">
        <v>25</v>
      </c>
      <c r="H78" s="153"/>
      <c r="I78" s="550"/>
      <c r="J78" s="153"/>
      <c r="K78" s="403" t="s">
        <v>304</v>
      </c>
      <c r="L78" s="399" t="s">
        <v>213</v>
      </c>
      <c r="M78" s="413" t="s">
        <v>305</v>
      </c>
      <c r="N78" s="401">
        <v>400</v>
      </c>
      <c r="O78" s="401" t="s">
        <v>837</v>
      </c>
      <c r="P78" s="402" t="s">
        <v>835</v>
      </c>
      <c r="Q78" s="579"/>
    </row>
    <row r="79" spans="1:17" ht="14.1" customHeight="1" x14ac:dyDescent="0.25">
      <c r="A79" s="558"/>
      <c r="B79" s="397" t="s">
        <v>835</v>
      </c>
      <c r="C79" s="398" t="s">
        <v>835</v>
      </c>
      <c r="D79" s="399" t="s">
        <v>502</v>
      </c>
      <c r="E79" s="400" t="s">
        <v>443</v>
      </c>
      <c r="F79" s="401">
        <v>12</v>
      </c>
      <c r="G79" s="446">
        <v>25</v>
      </c>
      <c r="H79" s="153"/>
      <c r="I79" s="550"/>
      <c r="J79" s="153"/>
      <c r="K79" s="403" t="s">
        <v>315</v>
      </c>
      <c r="L79" s="399" t="s">
        <v>213</v>
      </c>
      <c r="M79" s="401">
        <v>12</v>
      </c>
      <c r="N79" s="401">
        <v>25</v>
      </c>
      <c r="O79" s="401" t="s">
        <v>835</v>
      </c>
      <c r="P79" s="402" t="s">
        <v>835</v>
      </c>
      <c r="Q79" s="579"/>
    </row>
    <row r="80" spans="1:17" ht="14.1" customHeight="1" x14ac:dyDescent="0.25">
      <c r="A80" s="558"/>
      <c r="B80" s="397" t="s">
        <v>835</v>
      </c>
      <c r="C80" s="398" t="s">
        <v>835</v>
      </c>
      <c r="D80" s="399" t="s">
        <v>504</v>
      </c>
      <c r="E80" s="400" t="s">
        <v>443</v>
      </c>
      <c r="F80" s="401">
        <v>12</v>
      </c>
      <c r="G80" s="446">
        <v>25</v>
      </c>
      <c r="H80" s="153"/>
      <c r="I80" s="550"/>
      <c r="J80" s="153"/>
      <c r="K80" s="403" t="s">
        <v>317</v>
      </c>
      <c r="L80" s="399" t="s">
        <v>213</v>
      </c>
      <c r="M80" s="401">
        <v>2</v>
      </c>
      <c r="N80" s="401">
        <v>150</v>
      </c>
      <c r="O80" s="401" t="s">
        <v>835</v>
      </c>
      <c r="P80" s="402" t="s">
        <v>835</v>
      </c>
      <c r="Q80" s="579"/>
    </row>
    <row r="81" spans="1:17" ht="14.1" customHeight="1" thickBot="1" x14ac:dyDescent="0.3">
      <c r="A81" s="558"/>
      <c r="B81" s="397" t="s">
        <v>835</v>
      </c>
      <c r="C81" s="398" t="s">
        <v>835</v>
      </c>
      <c r="D81" s="399" t="s">
        <v>532</v>
      </c>
      <c r="E81" s="400" t="s">
        <v>443</v>
      </c>
      <c r="F81" s="413" t="s">
        <v>305</v>
      </c>
      <c r="G81" s="446">
        <v>400</v>
      </c>
      <c r="H81" s="153"/>
      <c r="I81" s="550"/>
      <c r="J81" s="153"/>
      <c r="K81" s="408" t="s">
        <v>320</v>
      </c>
      <c r="L81" s="409" t="s">
        <v>213</v>
      </c>
      <c r="M81" s="410">
        <v>2</v>
      </c>
      <c r="N81" s="410">
        <v>150</v>
      </c>
      <c r="O81" s="410" t="s">
        <v>835</v>
      </c>
      <c r="P81" s="411" t="s">
        <v>835</v>
      </c>
      <c r="Q81" s="579"/>
    </row>
    <row r="82" spans="1:17" ht="14.1" customHeight="1" x14ac:dyDescent="0.25">
      <c r="A82" s="558"/>
      <c r="B82" s="397" t="s">
        <v>835</v>
      </c>
      <c r="C82" s="398" t="s">
        <v>835</v>
      </c>
      <c r="D82" s="399" t="s">
        <v>541</v>
      </c>
      <c r="E82" s="400" t="s">
        <v>443</v>
      </c>
      <c r="F82" s="401">
        <v>12</v>
      </c>
      <c r="G82" s="446">
        <v>25</v>
      </c>
      <c r="H82" s="153"/>
      <c r="I82" s="550"/>
      <c r="J82" s="153"/>
      <c r="K82" s="153"/>
      <c r="L82" s="153"/>
      <c r="M82" s="153"/>
      <c r="N82" s="153"/>
      <c r="O82" s="153"/>
      <c r="P82" s="412"/>
      <c r="Q82" s="548"/>
    </row>
    <row r="83" spans="1:17" ht="14.1" customHeight="1" thickBot="1" x14ac:dyDescent="0.3">
      <c r="A83" s="558"/>
      <c r="B83" s="418" t="s">
        <v>835</v>
      </c>
      <c r="C83" s="419" t="s">
        <v>835</v>
      </c>
      <c r="D83" s="409" t="s">
        <v>592</v>
      </c>
      <c r="E83" s="421" t="s">
        <v>443</v>
      </c>
      <c r="F83" s="429" t="s">
        <v>305</v>
      </c>
      <c r="G83" s="459">
        <v>400</v>
      </c>
      <c r="H83" s="427"/>
      <c r="I83" s="551"/>
      <c r="J83" s="427"/>
      <c r="K83" s="427"/>
      <c r="L83" s="427"/>
      <c r="M83" s="427"/>
      <c r="N83" s="427"/>
      <c r="O83" s="427"/>
      <c r="P83" s="460"/>
      <c r="Q83" s="548"/>
    </row>
    <row r="84" spans="1:17" ht="14.1" customHeight="1" x14ac:dyDescent="0.25">
      <c r="A84" s="548"/>
      <c r="B84" s="430"/>
      <c r="C84" s="430"/>
      <c r="D84" s="191"/>
      <c r="E84" s="191"/>
      <c r="F84" s="104"/>
      <c r="G84" s="461"/>
      <c r="H84" s="191"/>
      <c r="I84" s="191"/>
      <c r="J84" s="191"/>
      <c r="K84" s="191"/>
      <c r="L84" s="191"/>
      <c r="M84" s="191"/>
      <c r="N84" s="191"/>
      <c r="O84" s="191"/>
      <c r="P84" s="191"/>
      <c r="Q84" s="548"/>
    </row>
    <row r="85" spans="1:17" ht="14.1" customHeight="1" x14ac:dyDescent="0.25">
      <c r="A85" s="548"/>
      <c r="B85" s="430"/>
      <c r="C85" s="430"/>
      <c r="D85" s="191"/>
      <c r="E85" s="191"/>
      <c r="F85" s="104"/>
      <c r="G85" s="461"/>
      <c r="H85" s="191"/>
      <c r="I85" s="191"/>
      <c r="J85" s="191"/>
      <c r="K85" s="191"/>
      <c r="L85" s="191"/>
      <c r="M85" s="191"/>
      <c r="N85" s="191"/>
      <c r="O85" s="191"/>
      <c r="P85" s="191"/>
      <c r="Q85" s="548"/>
    </row>
    <row r="86" spans="1:17" ht="14.1" customHeight="1" thickBot="1" x14ac:dyDescent="0.3">
      <c r="A86" s="548"/>
      <c r="B86" s="430"/>
      <c r="C86" s="430"/>
      <c r="D86" s="191"/>
      <c r="E86" s="191"/>
      <c r="F86" s="104"/>
      <c r="G86" s="461"/>
      <c r="H86" s="191"/>
      <c r="I86" s="191"/>
      <c r="J86" s="191"/>
      <c r="K86" s="191"/>
      <c r="L86" s="191"/>
      <c r="M86" s="191"/>
      <c r="N86" s="191"/>
      <c r="O86" s="191"/>
      <c r="P86" s="191"/>
      <c r="Q86" s="548"/>
    </row>
    <row r="87" spans="1:17" ht="14.1" customHeight="1" x14ac:dyDescent="0.25">
      <c r="A87" s="558"/>
      <c r="B87" s="431" t="s">
        <v>835</v>
      </c>
      <c r="C87" s="432" t="s">
        <v>835</v>
      </c>
      <c r="D87" s="415" t="s">
        <v>420</v>
      </c>
      <c r="E87" s="433" t="s">
        <v>421</v>
      </c>
      <c r="F87" s="435">
        <v>2</v>
      </c>
      <c r="G87" s="445">
        <v>150</v>
      </c>
      <c r="H87" s="388"/>
      <c r="I87" s="552" t="s">
        <v>855</v>
      </c>
      <c r="J87" s="388"/>
      <c r="K87" s="414" t="s">
        <v>188</v>
      </c>
      <c r="L87" s="415" t="s">
        <v>190</v>
      </c>
      <c r="M87" s="435">
        <v>2</v>
      </c>
      <c r="N87" s="435">
        <v>150</v>
      </c>
      <c r="O87" s="435" t="s">
        <v>835</v>
      </c>
      <c r="P87" s="434" t="s">
        <v>835</v>
      </c>
      <c r="Q87" s="579"/>
    </row>
    <row r="88" spans="1:17" ht="14.1" customHeight="1" x14ac:dyDescent="0.25">
      <c r="A88" s="558"/>
      <c r="B88" s="397" t="s">
        <v>835</v>
      </c>
      <c r="C88" s="398" t="s">
        <v>835</v>
      </c>
      <c r="D88" s="399" t="s">
        <v>424</v>
      </c>
      <c r="E88" s="400" t="s">
        <v>421</v>
      </c>
      <c r="F88" s="401">
        <v>6</v>
      </c>
      <c r="G88" s="446">
        <v>150</v>
      </c>
      <c r="H88" s="153"/>
      <c r="I88" s="550"/>
      <c r="J88" s="153"/>
      <c r="K88" s="403" t="s">
        <v>193</v>
      </c>
      <c r="L88" s="399" t="s">
        <v>190</v>
      </c>
      <c r="M88" s="401">
        <v>6</v>
      </c>
      <c r="N88" s="401">
        <v>150</v>
      </c>
      <c r="O88" s="401" t="s">
        <v>835</v>
      </c>
      <c r="P88" s="402" t="s">
        <v>835</v>
      </c>
      <c r="Q88" s="579"/>
    </row>
    <row r="89" spans="1:17" ht="14.1" customHeight="1" x14ac:dyDescent="0.25">
      <c r="A89" s="558"/>
      <c r="B89" s="397" t="s">
        <v>835</v>
      </c>
      <c r="C89" s="398" t="s">
        <v>835</v>
      </c>
      <c r="D89" s="399" t="s">
        <v>452</v>
      </c>
      <c r="E89" s="400" t="s">
        <v>421</v>
      </c>
      <c r="F89" s="401">
        <v>12</v>
      </c>
      <c r="G89" s="446">
        <v>25</v>
      </c>
      <c r="H89" s="153"/>
      <c r="I89" s="550"/>
      <c r="J89" s="153"/>
      <c r="K89" s="462" t="s">
        <v>218</v>
      </c>
      <c r="L89" s="399" t="s">
        <v>190</v>
      </c>
      <c r="M89" s="401">
        <v>12</v>
      </c>
      <c r="N89" s="401">
        <v>25</v>
      </c>
      <c r="O89" s="401" t="s">
        <v>835</v>
      </c>
      <c r="P89" s="402" t="s">
        <v>835</v>
      </c>
      <c r="Q89" s="579"/>
    </row>
    <row r="90" spans="1:17" ht="14.1" customHeight="1" x14ac:dyDescent="0.25">
      <c r="A90" s="558"/>
      <c r="B90" s="397" t="s">
        <v>835</v>
      </c>
      <c r="C90" s="398" t="s">
        <v>835</v>
      </c>
      <c r="D90" s="399" t="s">
        <v>455</v>
      </c>
      <c r="E90" s="400" t="s">
        <v>421</v>
      </c>
      <c r="F90" s="401">
        <v>12</v>
      </c>
      <c r="G90" s="446">
        <v>25</v>
      </c>
      <c r="H90" s="153"/>
      <c r="I90" s="550"/>
      <c r="J90" s="153"/>
      <c r="K90" s="403" t="s">
        <v>255</v>
      </c>
      <c r="L90" s="400" t="s">
        <v>190</v>
      </c>
      <c r="M90" s="413" t="s">
        <v>247</v>
      </c>
      <c r="N90" s="401">
        <v>400</v>
      </c>
      <c r="O90" s="401" t="s">
        <v>835</v>
      </c>
      <c r="P90" s="402" t="s">
        <v>835</v>
      </c>
      <c r="Q90" s="579"/>
    </row>
    <row r="91" spans="1:17" ht="14.1" customHeight="1" thickBot="1" x14ac:dyDescent="0.3">
      <c r="A91" s="558"/>
      <c r="B91" s="397" t="s">
        <v>835</v>
      </c>
      <c r="C91" s="398" t="s">
        <v>835</v>
      </c>
      <c r="D91" s="399" t="s">
        <v>484</v>
      </c>
      <c r="E91" s="400" t="s">
        <v>421</v>
      </c>
      <c r="F91" s="413" t="s">
        <v>305</v>
      </c>
      <c r="G91" s="446">
        <v>400</v>
      </c>
      <c r="H91" s="153"/>
      <c r="I91" s="550"/>
      <c r="J91" s="153"/>
      <c r="K91" s="408" t="s">
        <v>262</v>
      </c>
      <c r="L91" s="421" t="s">
        <v>190</v>
      </c>
      <c r="M91" s="429" t="s">
        <v>247</v>
      </c>
      <c r="N91" s="410">
        <v>400</v>
      </c>
      <c r="O91" s="410" t="s">
        <v>835</v>
      </c>
      <c r="P91" s="411" t="s">
        <v>835</v>
      </c>
      <c r="Q91" s="579"/>
    </row>
    <row r="92" spans="1:17" ht="14.1" customHeight="1" thickBot="1" x14ac:dyDescent="0.3">
      <c r="A92" s="558"/>
      <c r="B92" s="418" t="s">
        <v>835</v>
      </c>
      <c r="C92" s="419" t="s">
        <v>835</v>
      </c>
      <c r="D92" s="409" t="s">
        <v>552</v>
      </c>
      <c r="E92" s="421" t="s">
        <v>421</v>
      </c>
      <c r="F92" s="410">
        <v>12</v>
      </c>
      <c r="G92" s="459">
        <v>25</v>
      </c>
      <c r="H92" s="153"/>
      <c r="I92" s="550"/>
      <c r="J92" s="153"/>
      <c r="K92" s="153"/>
      <c r="L92" s="153"/>
      <c r="M92" s="153"/>
      <c r="N92" s="153"/>
      <c r="O92" s="153"/>
      <c r="P92" s="412"/>
      <c r="Q92" s="548"/>
    </row>
    <row r="93" spans="1:17" ht="14.1" customHeight="1" thickBot="1" x14ac:dyDescent="0.3">
      <c r="A93" s="548"/>
      <c r="B93" s="423"/>
      <c r="C93" s="424"/>
      <c r="D93" s="153"/>
      <c r="E93" s="153"/>
      <c r="F93" s="155"/>
      <c r="G93" s="155"/>
      <c r="H93" s="153"/>
      <c r="I93" s="550"/>
      <c r="J93" s="153"/>
      <c r="K93" s="414" t="s">
        <v>195</v>
      </c>
      <c r="L93" s="415" t="s">
        <v>196</v>
      </c>
      <c r="M93" s="435">
        <v>6</v>
      </c>
      <c r="N93" s="435">
        <v>150</v>
      </c>
      <c r="O93" s="435" t="s">
        <v>835</v>
      </c>
      <c r="P93" s="434" t="s">
        <v>835</v>
      </c>
      <c r="Q93" s="579"/>
    </row>
    <row r="94" spans="1:17" ht="14.1" customHeight="1" x14ac:dyDescent="0.25">
      <c r="A94" s="558"/>
      <c r="B94" s="431" t="s">
        <v>835</v>
      </c>
      <c r="C94" s="432" t="s">
        <v>835</v>
      </c>
      <c r="D94" s="415" t="s">
        <v>427</v>
      </c>
      <c r="E94" s="433" t="s">
        <v>428</v>
      </c>
      <c r="F94" s="435">
        <v>6</v>
      </c>
      <c r="G94" s="434">
        <v>150</v>
      </c>
      <c r="H94" s="153"/>
      <c r="I94" s="550"/>
      <c r="J94" s="153"/>
      <c r="K94" s="403" t="s">
        <v>260</v>
      </c>
      <c r="L94" s="400" t="s">
        <v>196</v>
      </c>
      <c r="M94" s="413" t="s">
        <v>247</v>
      </c>
      <c r="N94" s="401">
        <v>400</v>
      </c>
      <c r="O94" s="401" t="s">
        <v>835</v>
      </c>
      <c r="P94" s="402" t="s">
        <v>835</v>
      </c>
      <c r="Q94" s="579"/>
    </row>
    <row r="95" spans="1:17" ht="14.1" customHeight="1" thickBot="1" x14ac:dyDescent="0.3">
      <c r="A95" s="558"/>
      <c r="B95" s="397" t="s">
        <v>835</v>
      </c>
      <c r="C95" s="398" t="s">
        <v>835</v>
      </c>
      <c r="D95" s="399" t="s">
        <v>430</v>
      </c>
      <c r="E95" s="400" t="s">
        <v>428</v>
      </c>
      <c r="F95" s="401">
        <v>2</v>
      </c>
      <c r="G95" s="402">
        <v>150</v>
      </c>
      <c r="H95" s="153"/>
      <c r="I95" s="550"/>
      <c r="J95" s="153"/>
      <c r="K95" s="408" t="s">
        <v>264</v>
      </c>
      <c r="L95" s="421" t="s">
        <v>196</v>
      </c>
      <c r="M95" s="429" t="s">
        <v>247</v>
      </c>
      <c r="N95" s="410">
        <v>400</v>
      </c>
      <c r="O95" s="410" t="s">
        <v>835</v>
      </c>
      <c r="P95" s="411" t="s">
        <v>835</v>
      </c>
      <c r="Q95" s="579"/>
    </row>
    <row r="96" spans="1:17" ht="14.1" customHeight="1" x14ac:dyDescent="0.25">
      <c r="A96" s="558"/>
      <c r="B96" s="397" t="s">
        <v>835</v>
      </c>
      <c r="C96" s="398" t="s">
        <v>835</v>
      </c>
      <c r="D96" s="448" t="s">
        <v>490</v>
      </c>
      <c r="E96" s="400" t="s">
        <v>428</v>
      </c>
      <c r="F96" s="413" t="s">
        <v>305</v>
      </c>
      <c r="G96" s="402">
        <v>400</v>
      </c>
      <c r="H96" s="153"/>
      <c r="I96" s="550"/>
      <c r="J96" s="153"/>
      <c r="K96" s="153"/>
      <c r="L96" s="153"/>
      <c r="M96" s="153"/>
      <c r="N96" s="153"/>
      <c r="O96" s="153"/>
      <c r="P96" s="412"/>
      <c r="Q96" s="548"/>
    </row>
    <row r="97" spans="1:17" ht="14.1" customHeight="1" thickBot="1" x14ac:dyDescent="0.3">
      <c r="A97" s="558"/>
      <c r="B97" s="418" t="s">
        <v>835</v>
      </c>
      <c r="C97" s="419" t="s">
        <v>835</v>
      </c>
      <c r="D97" s="409" t="s">
        <v>492</v>
      </c>
      <c r="E97" s="421" t="s">
        <v>428</v>
      </c>
      <c r="F97" s="429" t="s">
        <v>305</v>
      </c>
      <c r="G97" s="411">
        <v>400</v>
      </c>
      <c r="H97" s="427"/>
      <c r="I97" s="551"/>
      <c r="J97" s="427"/>
      <c r="K97" s="427"/>
      <c r="L97" s="427"/>
      <c r="M97" s="427"/>
      <c r="N97" s="427"/>
      <c r="O97" s="427"/>
      <c r="P97" s="460"/>
      <c r="Q97" s="548"/>
    </row>
    <row r="98" spans="1:17" ht="14.1" customHeight="1" x14ac:dyDescent="0.25">
      <c r="A98" s="548"/>
      <c r="B98" s="430"/>
      <c r="C98" s="430"/>
      <c r="D98" s="191"/>
      <c r="E98" s="191"/>
      <c r="F98" s="104"/>
      <c r="G98" s="104"/>
      <c r="H98" s="191"/>
      <c r="I98" s="443"/>
      <c r="J98" s="191"/>
      <c r="K98" s="191"/>
      <c r="L98" s="191"/>
      <c r="M98" s="191"/>
      <c r="N98" s="191"/>
      <c r="O98" s="191"/>
      <c r="P98" s="191"/>
      <c r="Q98" s="548"/>
    </row>
    <row r="99" spans="1:17" ht="14.1" customHeight="1" x14ac:dyDescent="0.25">
      <c r="A99" s="548"/>
      <c r="B99" s="430"/>
      <c r="C99" s="430"/>
      <c r="D99" s="191"/>
      <c r="E99" s="191"/>
      <c r="F99" s="104"/>
      <c r="G99" s="104"/>
      <c r="H99" s="191"/>
      <c r="I99" s="443"/>
      <c r="J99" s="191"/>
      <c r="K99" s="191"/>
      <c r="L99" s="191"/>
      <c r="M99" s="191"/>
      <c r="N99" s="191"/>
      <c r="O99" s="191"/>
      <c r="P99" s="191"/>
      <c r="Q99" s="548"/>
    </row>
    <row r="100" spans="1:17" ht="14.1" customHeight="1" thickBot="1" x14ac:dyDescent="0.3">
      <c r="A100" s="548"/>
      <c r="B100" s="430"/>
      <c r="C100" s="430"/>
      <c r="D100" s="191"/>
      <c r="E100" s="191"/>
      <c r="F100" s="104"/>
      <c r="G100" s="104"/>
      <c r="H100" s="191"/>
      <c r="I100" s="443"/>
      <c r="J100" s="191"/>
      <c r="K100" s="191"/>
      <c r="L100" s="191"/>
      <c r="M100" s="191"/>
      <c r="N100" s="191"/>
      <c r="O100" s="191"/>
      <c r="P100" s="191"/>
      <c r="Q100" s="548"/>
    </row>
    <row r="101" spans="1:17" ht="14.1" customHeight="1" x14ac:dyDescent="0.25">
      <c r="A101" s="558"/>
      <c r="B101" s="431" t="s">
        <v>835</v>
      </c>
      <c r="C101" s="432" t="s">
        <v>835</v>
      </c>
      <c r="D101" s="415" t="s">
        <v>457</v>
      </c>
      <c r="E101" s="433" t="s">
        <v>458</v>
      </c>
      <c r="F101" s="435">
        <v>12</v>
      </c>
      <c r="G101" s="445">
        <v>25</v>
      </c>
      <c r="H101" s="388"/>
      <c r="I101" s="552" t="s">
        <v>856</v>
      </c>
      <c r="J101" s="388"/>
      <c r="K101" s="414" t="s">
        <v>224</v>
      </c>
      <c r="L101" s="415" t="s">
        <v>225</v>
      </c>
      <c r="M101" s="435">
        <v>12</v>
      </c>
      <c r="N101" s="435">
        <v>25</v>
      </c>
      <c r="O101" s="435" t="s">
        <v>835</v>
      </c>
      <c r="P101" s="434" t="s">
        <v>835</v>
      </c>
      <c r="Q101" s="579"/>
    </row>
    <row r="102" spans="1:17" ht="14.1" customHeight="1" x14ac:dyDescent="0.25">
      <c r="A102" s="558"/>
      <c r="B102" s="397" t="s">
        <v>835</v>
      </c>
      <c r="C102" s="398" t="s">
        <v>835</v>
      </c>
      <c r="D102" s="399" t="s">
        <v>461</v>
      </c>
      <c r="E102" s="400" t="s">
        <v>458</v>
      </c>
      <c r="F102" s="401">
        <v>12</v>
      </c>
      <c r="G102" s="446">
        <v>25</v>
      </c>
      <c r="H102" s="153"/>
      <c r="I102" s="550"/>
      <c r="J102" s="153"/>
      <c r="K102" s="403" t="s">
        <v>228</v>
      </c>
      <c r="L102" s="399" t="s">
        <v>225</v>
      </c>
      <c r="M102" s="401">
        <v>12</v>
      </c>
      <c r="N102" s="401">
        <v>25</v>
      </c>
      <c r="O102" s="401" t="s">
        <v>835</v>
      </c>
      <c r="P102" s="402" t="s">
        <v>835</v>
      </c>
      <c r="Q102" s="579"/>
    </row>
    <row r="103" spans="1:17" ht="14.1" customHeight="1" x14ac:dyDescent="0.25">
      <c r="A103" s="558"/>
      <c r="B103" s="397" t="s">
        <v>835</v>
      </c>
      <c r="C103" s="398" t="s">
        <v>835</v>
      </c>
      <c r="D103" s="399" t="s">
        <v>463</v>
      </c>
      <c r="E103" s="400" t="s">
        <v>458</v>
      </c>
      <c r="F103" s="401">
        <v>12</v>
      </c>
      <c r="G103" s="446">
        <v>25</v>
      </c>
      <c r="H103" s="153"/>
      <c r="I103" s="550"/>
      <c r="J103" s="153"/>
      <c r="K103" s="403" t="s">
        <v>269</v>
      </c>
      <c r="L103" s="400" t="s">
        <v>225</v>
      </c>
      <c r="M103" s="401">
        <v>12</v>
      </c>
      <c r="N103" s="401">
        <v>25</v>
      </c>
      <c r="O103" s="401" t="s">
        <v>835</v>
      </c>
      <c r="P103" s="402" t="s">
        <v>835</v>
      </c>
      <c r="Q103" s="579"/>
    </row>
    <row r="104" spans="1:17" ht="14.1" customHeight="1" x14ac:dyDescent="0.25">
      <c r="A104" s="558"/>
      <c r="B104" s="397" t="s">
        <v>835</v>
      </c>
      <c r="C104" s="398" t="s">
        <v>835</v>
      </c>
      <c r="D104" s="399" t="s">
        <v>496</v>
      </c>
      <c r="E104" s="400" t="s">
        <v>458</v>
      </c>
      <c r="F104" s="401">
        <v>12</v>
      </c>
      <c r="G104" s="446">
        <v>25</v>
      </c>
      <c r="H104" s="153"/>
      <c r="I104" s="550"/>
      <c r="J104" s="153"/>
      <c r="K104" s="403" t="s">
        <v>286</v>
      </c>
      <c r="L104" s="399" t="s">
        <v>225</v>
      </c>
      <c r="M104" s="401">
        <v>12</v>
      </c>
      <c r="N104" s="401">
        <v>25</v>
      </c>
      <c r="O104" s="401" t="s">
        <v>835</v>
      </c>
      <c r="P104" s="402" t="s">
        <v>835</v>
      </c>
      <c r="Q104" s="579"/>
    </row>
    <row r="105" spans="1:17" ht="14.1" customHeight="1" x14ac:dyDescent="0.25">
      <c r="A105" s="558"/>
      <c r="B105" s="397" t="s">
        <v>835</v>
      </c>
      <c r="C105" s="398" t="s">
        <v>835</v>
      </c>
      <c r="D105" s="399" t="s">
        <v>512</v>
      </c>
      <c r="E105" s="400" t="s">
        <v>458</v>
      </c>
      <c r="F105" s="401">
        <v>12</v>
      </c>
      <c r="G105" s="446">
        <v>25</v>
      </c>
      <c r="H105" s="153"/>
      <c r="I105" s="550"/>
      <c r="J105" s="153"/>
      <c r="K105" s="403" t="s">
        <v>288</v>
      </c>
      <c r="L105" s="399" t="s">
        <v>225</v>
      </c>
      <c r="M105" s="401">
        <v>12</v>
      </c>
      <c r="N105" s="401">
        <v>25</v>
      </c>
      <c r="O105" s="401" t="s">
        <v>835</v>
      </c>
      <c r="P105" s="402" t="s">
        <v>835</v>
      </c>
      <c r="Q105" s="579"/>
    </row>
    <row r="106" spans="1:17" ht="14.1" customHeight="1" x14ac:dyDescent="0.25">
      <c r="A106" s="558"/>
      <c r="B106" s="397" t="s">
        <v>835</v>
      </c>
      <c r="C106" s="398" t="s">
        <v>835</v>
      </c>
      <c r="D106" s="399" t="s">
        <v>514</v>
      </c>
      <c r="E106" s="400" t="s">
        <v>458</v>
      </c>
      <c r="F106" s="401">
        <v>12</v>
      </c>
      <c r="G106" s="446">
        <v>25</v>
      </c>
      <c r="H106" s="153"/>
      <c r="I106" s="550"/>
      <c r="J106" s="153"/>
      <c r="K106" s="403" t="s">
        <v>290</v>
      </c>
      <c r="L106" s="399" t="s">
        <v>225</v>
      </c>
      <c r="M106" s="401">
        <v>12</v>
      </c>
      <c r="N106" s="401">
        <v>25</v>
      </c>
      <c r="O106" s="401" t="s">
        <v>835</v>
      </c>
      <c r="P106" s="402" t="s">
        <v>835</v>
      </c>
      <c r="Q106" s="579"/>
    </row>
    <row r="107" spans="1:17" ht="14.1" customHeight="1" thickBot="1" x14ac:dyDescent="0.3">
      <c r="A107" s="558"/>
      <c r="B107" s="397" t="s">
        <v>835</v>
      </c>
      <c r="C107" s="398" t="s">
        <v>835</v>
      </c>
      <c r="D107" s="399" t="s">
        <v>538</v>
      </c>
      <c r="E107" s="400" t="s">
        <v>458</v>
      </c>
      <c r="F107" s="413" t="s">
        <v>305</v>
      </c>
      <c r="G107" s="402">
        <v>400</v>
      </c>
      <c r="H107" s="153"/>
      <c r="I107" s="550"/>
      <c r="J107" s="153"/>
      <c r="K107" s="408" t="s">
        <v>313</v>
      </c>
      <c r="L107" s="409" t="s">
        <v>225</v>
      </c>
      <c r="M107" s="429" t="s">
        <v>247</v>
      </c>
      <c r="N107" s="410">
        <v>400</v>
      </c>
      <c r="O107" s="410" t="s">
        <v>835</v>
      </c>
      <c r="P107" s="411" t="s">
        <v>835</v>
      </c>
      <c r="Q107" s="579"/>
    </row>
    <row r="108" spans="1:17" ht="14.1" customHeight="1" thickBot="1" x14ac:dyDescent="0.3">
      <c r="A108" s="558"/>
      <c r="B108" s="418" t="s">
        <v>835</v>
      </c>
      <c r="C108" s="419" t="s">
        <v>837</v>
      </c>
      <c r="D108" s="409" t="s">
        <v>588</v>
      </c>
      <c r="E108" s="421" t="s">
        <v>458</v>
      </c>
      <c r="F108" s="429" t="s">
        <v>351</v>
      </c>
      <c r="G108" s="463" t="s">
        <v>352</v>
      </c>
      <c r="H108" s="153"/>
      <c r="I108" s="550"/>
      <c r="J108" s="153"/>
      <c r="K108" s="464"/>
      <c r="L108" s="465"/>
      <c r="M108" s="442"/>
      <c r="N108" s="442"/>
      <c r="O108" s="442"/>
      <c r="P108" s="442"/>
      <c r="Q108" s="548"/>
    </row>
    <row r="109" spans="1:17" ht="14.1" customHeight="1" thickBot="1" x14ac:dyDescent="0.3">
      <c r="A109" s="548"/>
      <c r="B109" s="424"/>
      <c r="C109" s="424"/>
      <c r="D109" s="464"/>
      <c r="E109" s="440"/>
      <c r="F109" s="441"/>
      <c r="G109" s="441"/>
      <c r="H109" s="153"/>
      <c r="I109" s="550"/>
      <c r="J109" s="153"/>
      <c r="K109" s="414" t="s">
        <v>199</v>
      </c>
      <c r="L109" s="415" t="s">
        <v>200</v>
      </c>
      <c r="M109" s="435">
        <v>2</v>
      </c>
      <c r="N109" s="435">
        <v>150</v>
      </c>
      <c r="O109" s="435" t="s">
        <v>835</v>
      </c>
      <c r="P109" s="434" t="s">
        <v>835</v>
      </c>
      <c r="Q109" s="579"/>
    </row>
    <row r="110" spans="1:17" ht="14.1" customHeight="1" x14ac:dyDescent="0.25">
      <c r="A110" s="558"/>
      <c r="B110" s="431" t="s">
        <v>835</v>
      </c>
      <c r="C110" s="432" t="s">
        <v>835</v>
      </c>
      <c r="D110" s="415" t="s">
        <v>432</v>
      </c>
      <c r="E110" s="433" t="s">
        <v>433</v>
      </c>
      <c r="F110" s="435">
        <v>6</v>
      </c>
      <c r="G110" s="434">
        <v>150</v>
      </c>
      <c r="H110" s="153"/>
      <c r="I110" s="550"/>
      <c r="J110" s="153"/>
      <c r="K110" s="403" t="s">
        <v>203</v>
      </c>
      <c r="L110" s="399" t="s">
        <v>200</v>
      </c>
      <c r="M110" s="401">
        <v>6</v>
      </c>
      <c r="N110" s="401">
        <v>150</v>
      </c>
      <c r="O110" s="401" t="s">
        <v>835</v>
      </c>
      <c r="P110" s="402" t="s">
        <v>835</v>
      </c>
      <c r="Q110" s="579"/>
    </row>
    <row r="111" spans="1:17" ht="14.1" customHeight="1" x14ac:dyDescent="0.25">
      <c r="A111" s="558"/>
      <c r="B111" s="397" t="s">
        <v>835</v>
      </c>
      <c r="C111" s="398" t="s">
        <v>835</v>
      </c>
      <c r="D111" s="399" t="s">
        <v>436</v>
      </c>
      <c r="E111" s="400" t="s">
        <v>433</v>
      </c>
      <c r="F111" s="401">
        <v>2</v>
      </c>
      <c r="G111" s="402">
        <v>150</v>
      </c>
      <c r="H111" s="153"/>
      <c r="I111" s="550"/>
      <c r="J111" s="153"/>
      <c r="K111" s="403" t="s">
        <v>205</v>
      </c>
      <c r="L111" s="399" t="s">
        <v>200</v>
      </c>
      <c r="M111" s="401">
        <v>2</v>
      </c>
      <c r="N111" s="401">
        <v>150</v>
      </c>
      <c r="O111" s="401" t="s">
        <v>835</v>
      </c>
      <c r="P111" s="402" t="s">
        <v>835</v>
      </c>
      <c r="Q111" s="579"/>
    </row>
    <row r="112" spans="1:17" ht="14.1" customHeight="1" x14ac:dyDescent="0.25">
      <c r="A112" s="558"/>
      <c r="B112" s="397" t="s">
        <v>835</v>
      </c>
      <c r="C112" s="398" t="s">
        <v>835</v>
      </c>
      <c r="D112" s="399" t="s">
        <v>494</v>
      </c>
      <c r="E112" s="400" t="s">
        <v>433</v>
      </c>
      <c r="F112" s="401">
        <v>2</v>
      </c>
      <c r="G112" s="402">
        <v>150</v>
      </c>
      <c r="H112" s="153"/>
      <c r="I112" s="550"/>
      <c r="J112" s="153"/>
      <c r="K112" s="403" t="s">
        <v>266</v>
      </c>
      <c r="L112" s="400" t="s">
        <v>200</v>
      </c>
      <c r="M112" s="401">
        <v>2</v>
      </c>
      <c r="N112" s="401">
        <v>150</v>
      </c>
      <c r="O112" s="401" t="s">
        <v>835</v>
      </c>
      <c r="P112" s="402" t="s">
        <v>835</v>
      </c>
      <c r="Q112" s="579"/>
    </row>
    <row r="113" spans="1:17" ht="14.1" customHeight="1" thickBot="1" x14ac:dyDescent="0.3">
      <c r="A113" s="558"/>
      <c r="B113" s="397" t="s">
        <v>835</v>
      </c>
      <c r="C113" s="398" t="s">
        <v>835</v>
      </c>
      <c r="D113" s="399" t="s">
        <v>498</v>
      </c>
      <c r="E113" s="400" t="s">
        <v>433</v>
      </c>
      <c r="F113" s="413" t="s">
        <v>305</v>
      </c>
      <c r="G113" s="402">
        <v>400</v>
      </c>
      <c r="H113" s="153"/>
      <c r="I113" s="550"/>
      <c r="J113" s="153"/>
      <c r="K113" s="408" t="s">
        <v>271</v>
      </c>
      <c r="L113" s="421" t="s">
        <v>200</v>
      </c>
      <c r="M113" s="429" t="s">
        <v>247</v>
      </c>
      <c r="N113" s="410">
        <v>400</v>
      </c>
      <c r="O113" s="410" t="s">
        <v>835</v>
      </c>
      <c r="P113" s="411" t="s">
        <v>835</v>
      </c>
      <c r="Q113" s="579"/>
    </row>
    <row r="114" spans="1:17" ht="14.1" customHeight="1" x14ac:dyDescent="0.25">
      <c r="A114" s="558"/>
      <c r="B114" s="397" t="s">
        <v>835</v>
      </c>
      <c r="C114" s="398" t="s">
        <v>835</v>
      </c>
      <c r="D114" s="399" t="s">
        <v>516</v>
      </c>
      <c r="E114" s="400" t="s">
        <v>433</v>
      </c>
      <c r="F114" s="401">
        <v>12</v>
      </c>
      <c r="G114" s="402">
        <v>25</v>
      </c>
      <c r="H114" s="153"/>
      <c r="I114" s="550"/>
      <c r="J114" s="153"/>
      <c r="K114" s="153"/>
      <c r="L114" s="153"/>
      <c r="M114" s="153"/>
      <c r="N114" s="153"/>
      <c r="O114" s="153"/>
      <c r="P114" s="153"/>
      <c r="Q114" s="548"/>
    </row>
    <row r="115" spans="1:17" ht="14.1" customHeight="1" x14ac:dyDescent="0.25">
      <c r="A115" s="558"/>
      <c r="B115" s="397" t="s">
        <v>835</v>
      </c>
      <c r="C115" s="398" t="s">
        <v>835</v>
      </c>
      <c r="D115" s="399" t="s">
        <v>603</v>
      </c>
      <c r="E115" s="400" t="s">
        <v>433</v>
      </c>
      <c r="F115" s="413" t="s">
        <v>305</v>
      </c>
      <c r="G115" s="402">
        <v>150</v>
      </c>
      <c r="H115" s="153"/>
      <c r="I115" s="550"/>
      <c r="J115" s="153"/>
      <c r="K115" s="153"/>
      <c r="L115" s="153"/>
      <c r="M115" s="153"/>
      <c r="N115" s="153"/>
      <c r="O115" s="153"/>
      <c r="P115" s="153"/>
      <c r="Q115" s="548"/>
    </row>
    <row r="116" spans="1:17" ht="14.1" customHeight="1" thickBot="1" x14ac:dyDescent="0.3">
      <c r="A116" s="559"/>
      <c r="B116" s="418" t="s">
        <v>835</v>
      </c>
      <c r="C116" s="419" t="s">
        <v>835</v>
      </c>
      <c r="D116" s="409" t="s">
        <v>605</v>
      </c>
      <c r="E116" s="421" t="s">
        <v>433</v>
      </c>
      <c r="F116" s="429" t="s">
        <v>305</v>
      </c>
      <c r="G116" s="411">
        <v>150</v>
      </c>
      <c r="H116" s="427"/>
      <c r="I116" s="551"/>
      <c r="J116" s="427"/>
      <c r="K116" s="427"/>
      <c r="L116" s="427"/>
      <c r="M116" s="427"/>
      <c r="N116" s="427"/>
      <c r="O116" s="427"/>
      <c r="P116" s="427"/>
      <c r="Q116" s="549"/>
    </row>
  </sheetData>
  <mergeCells count="37">
    <mergeCell ref="Q65:Q116"/>
    <mergeCell ref="I68:I83"/>
    <mergeCell ref="I87:I97"/>
    <mergeCell ref="I101:I116"/>
    <mergeCell ref="H62:J62"/>
    <mergeCell ref="H63:J63"/>
    <mergeCell ref="A65:A116"/>
    <mergeCell ref="B65:G66"/>
    <mergeCell ref="K65:P66"/>
    <mergeCell ref="H16:J16"/>
    <mergeCell ref="A18:A53"/>
    <mergeCell ref="B18:G19"/>
    <mergeCell ref="K18:P19"/>
    <mergeCell ref="Q18:Q53"/>
    <mergeCell ref="I21:I28"/>
    <mergeCell ref="I32:I44"/>
    <mergeCell ref="I48:I53"/>
    <mergeCell ref="B12:C12"/>
    <mergeCell ref="D12:P12"/>
    <mergeCell ref="B13:C13"/>
    <mergeCell ref="D13:P13"/>
    <mergeCell ref="H15:J15"/>
    <mergeCell ref="B8:C8"/>
    <mergeCell ref="D8:P8"/>
    <mergeCell ref="B10:C10"/>
    <mergeCell ref="D10:P10"/>
    <mergeCell ref="D11:P11"/>
    <mergeCell ref="B5:C5"/>
    <mergeCell ref="D5:P5"/>
    <mergeCell ref="D6:P6"/>
    <mergeCell ref="B7:C7"/>
    <mergeCell ref="D7:P7"/>
    <mergeCell ref="B2:P2"/>
    <mergeCell ref="B3:C3"/>
    <mergeCell ref="D3:P3"/>
    <mergeCell ref="B4:C4"/>
    <mergeCell ref="D4:P4"/>
  </mergeCells>
  <conditionalFormatting sqref="C18:C116">
    <cfRule type="cellIs" dxfId="6" priority="6" operator="equal">
      <formula>"OK"</formula>
    </cfRule>
    <cfRule type="cellIs" dxfId="5" priority="7" operator="equal">
      <formula>"X"</formula>
    </cfRule>
  </conditionalFormatting>
  <conditionalFormatting sqref="B18:B116">
    <cfRule type="cellIs" dxfId="4" priority="4" operator="equal">
      <formula>"OK"</formula>
    </cfRule>
    <cfRule type="cellIs" dxfId="3" priority="5" operator="equal">
      <formula>"X"</formula>
    </cfRule>
  </conditionalFormatting>
  <conditionalFormatting sqref="O18:P116">
    <cfRule type="cellIs" dxfId="2" priority="2" operator="equal">
      <formula>"OK"</formula>
    </cfRule>
    <cfRule type="cellIs" dxfId="1" priority="3" operator="equal">
      <formula>"X"</formula>
    </cfRule>
  </conditionalFormatting>
  <conditionalFormatting sqref="O1:P1 B1:C1 B6:C6 B2 O17:P1048576 B11:C11 B14:C1048576 B12:B13 B7:B10">
    <cfRule type="cellIs" dxfId="0" priority="1" operator="equal">
      <formula>"NONE"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15" zoomScaleNormal="11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E29" sqref="E29"/>
    </sheetView>
  </sheetViews>
  <sheetFormatPr defaultColWidth="9.140625" defaultRowHeight="12.75" x14ac:dyDescent="0.2"/>
  <cols>
    <col min="1" max="1" width="3.42578125" style="325" customWidth="1"/>
    <col min="2" max="2" width="29.140625" style="325" customWidth="1"/>
    <col min="3" max="3" width="12.5703125" style="325" bestFit="1" customWidth="1"/>
    <col min="4" max="5" width="13.85546875" style="325" bestFit="1" customWidth="1"/>
    <col min="6" max="6" width="12.42578125" style="325" bestFit="1" customWidth="1"/>
    <col min="7" max="7" width="16.42578125" style="325" customWidth="1"/>
    <col min="8" max="8" width="16" style="325" customWidth="1"/>
    <col min="9" max="9" width="13.5703125" style="325" customWidth="1"/>
    <col min="10" max="10" width="14.140625" style="325" customWidth="1"/>
    <col min="11" max="11" width="14.5703125" style="325" customWidth="1"/>
    <col min="12" max="12" width="11.5703125" style="325" customWidth="1"/>
    <col min="13" max="13" width="10.5703125" style="325" customWidth="1"/>
    <col min="14" max="15" width="15.42578125" style="325" customWidth="1"/>
    <col min="16" max="16384" width="9.140625" style="325"/>
  </cols>
  <sheetData>
    <row r="1" spans="1:15" s="333" customFormat="1" ht="39.75" customHeight="1" x14ac:dyDescent="0.2">
      <c r="A1" s="334" t="s">
        <v>858</v>
      </c>
      <c r="B1" s="317" t="s">
        <v>859</v>
      </c>
      <c r="C1" s="317" t="s">
        <v>860</v>
      </c>
      <c r="D1" s="317" t="s">
        <v>861</v>
      </c>
      <c r="E1" s="317" t="s">
        <v>862</v>
      </c>
      <c r="F1" s="317" t="s">
        <v>863</v>
      </c>
      <c r="G1" s="317" t="s">
        <v>864</v>
      </c>
      <c r="H1" s="317" t="s">
        <v>865</v>
      </c>
      <c r="I1" s="317" t="s">
        <v>866</v>
      </c>
      <c r="J1" s="317" t="s">
        <v>867</v>
      </c>
      <c r="K1" s="317" t="s">
        <v>868</v>
      </c>
      <c r="L1" s="317" t="s">
        <v>869</v>
      </c>
      <c r="M1" s="317" t="s">
        <v>870</v>
      </c>
      <c r="N1" s="317" t="s">
        <v>871</v>
      </c>
      <c r="O1" s="317" t="s">
        <v>872</v>
      </c>
    </row>
    <row r="2" spans="1:15" s="318" customFormat="1" x14ac:dyDescent="0.2">
      <c r="A2" s="319" t="s">
        <v>873</v>
      </c>
      <c r="B2" s="319" t="s">
        <v>70</v>
      </c>
      <c r="C2" s="320" t="s">
        <v>57</v>
      </c>
      <c r="D2" s="320" t="s">
        <v>58</v>
      </c>
      <c r="E2" s="320" t="s">
        <v>59</v>
      </c>
      <c r="F2" s="320" t="s">
        <v>60</v>
      </c>
      <c r="G2" s="320" t="s">
        <v>61</v>
      </c>
      <c r="H2" s="320" t="s">
        <v>62</v>
      </c>
      <c r="I2" s="320" t="s">
        <v>63</v>
      </c>
      <c r="J2" s="320" t="s">
        <v>64</v>
      </c>
      <c r="K2" s="320" t="s">
        <v>65</v>
      </c>
      <c r="L2" s="320" t="s">
        <v>66</v>
      </c>
      <c r="M2" s="320" t="s">
        <v>67</v>
      </c>
      <c r="N2" s="320" t="s">
        <v>68</v>
      </c>
      <c r="O2" s="321" t="s">
        <v>69</v>
      </c>
    </row>
    <row r="3" spans="1:15" x14ac:dyDescent="0.2">
      <c r="A3" s="322">
        <v>1</v>
      </c>
      <c r="B3" s="322" t="s">
        <v>874</v>
      </c>
      <c r="C3" s="323">
        <v>47</v>
      </c>
      <c r="D3" s="323">
        <v>47</v>
      </c>
      <c r="E3" s="323">
        <v>47</v>
      </c>
      <c r="F3" s="323">
        <v>14</v>
      </c>
      <c r="G3" s="323">
        <v>22</v>
      </c>
      <c r="H3" s="323">
        <v>45</v>
      </c>
      <c r="I3" s="323">
        <v>13</v>
      </c>
      <c r="J3" s="323">
        <v>16</v>
      </c>
      <c r="K3" s="323">
        <v>2</v>
      </c>
      <c r="L3" s="323">
        <v>5</v>
      </c>
      <c r="M3" s="323">
        <v>6</v>
      </c>
      <c r="N3" s="323">
        <v>20</v>
      </c>
      <c r="O3" s="324">
        <v>23</v>
      </c>
    </row>
    <row r="4" spans="1:15" x14ac:dyDescent="0.2">
      <c r="A4" s="322">
        <v>2</v>
      </c>
      <c r="B4" s="322" t="s">
        <v>875</v>
      </c>
      <c r="C4" s="323">
        <v>24</v>
      </c>
      <c r="D4" s="323">
        <v>4</v>
      </c>
      <c r="E4" s="323">
        <v>8</v>
      </c>
      <c r="F4" s="323">
        <v>6</v>
      </c>
      <c r="G4" s="323">
        <v>4</v>
      </c>
      <c r="H4" s="323">
        <v>4</v>
      </c>
      <c r="I4" s="323">
        <v>42</v>
      </c>
      <c r="J4" s="323">
        <v>20</v>
      </c>
      <c r="K4" s="323">
        <v>2</v>
      </c>
      <c r="L4" s="323">
        <v>16</v>
      </c>
      <c r="M4" s="323">
        <v>16</v>
      </c>
      <c r="N4" s="323">
        <v>4</v>
      </c>
      <c r="O4" s="324">
        <v>4</v>
      </c>
    </row>
    <row r="5" spans="1:15" x14ac:dyDescent="0.2">
      <c r="A5" s="322">
        <v>3</v>
      </c>
      <c r="B5" s="322" t="s">
        <v>876</v>
      </c>
      <c r="C5" s="323">
        <v>3.6</v>
      </c>
      <c r="D5" s="323">
        <v>3.6</v>
      </c>
      <c r="E5" s="323">
        <v>3.6</v>
      </c>
      <c r="F5" s="323">
        <v>3.6</v>
      </c>
      <c r="G5" s="323">
        <v>3.2</v>
      </c>
      <c r="H5" s="323">
        <v>3.6</v>
      </c>
      <c r="I5" s="323">
        <v>4.5</v>
      </c>
      <c r="J5" s="323">
        <v>4.5</v>
      </c>
      <c r="K5" s="323">
        <v>4.5</v>
      </c>
      <c r="L5" s="323">
        <v>4.4000000000000004</v>
      </c>
      <c r="M5" s="323">
        <v>4.4000000000000004</v>
      </c>
      <c r="N5" s="323">
        <v>3.2</v>
      </c>
      <c r="O5" s="324">
        <v>3.2</v>
      </c>
    </row>
    <row r="6" spans="1:15" x14ac:dyDescent="0.2">
      <c r="A6" s="322">
        <v>4</v>
      </c>
      <c r="B6" s="322" t="s">
        <v>877</v>
      </c>
      <c r="C6" s="323">
        <v>30.5</v>
      </c>
      <c r="D6" s="323">
        <v>30.5</v>
      </c>
      <c r="E6" s="323">
        <v>30.5</v>
      </c>
      <c r="F6" s="323">
        <v>30</v>
      </c>
      <c r="G6" s="323">
        <v>32</v>
      </c>
      <c r="H6" s="323">
        <v>42</v>
      </c>
      <c r="I6" s="323">
        <v>15</v>
      </c>
      <c r="J6" s="323">
        <v>15</v>
      </c>
      <c r="K6" s="323">
        <v>25</v>
      </c>
      <c r="L6" s="323">
        <v>8.6</v>
      </c>
      <c r="M6" s="323">
        <v>8.6</v>
      </c>
      <c r="N6" s="323">
        <v>22</v>
      </c>
      <c r="O6" s="324">
        <v>10</v>
      </c>
    </row>
    <row r="7" spans="1:15" x14ac:dyDescent="0.2">
      <c r="A7" s="322">
        <v>5</v>
      </c>
      <c r="B7" s="322" t="s">
        <v>878</v>
      </c>
      <c r="C7" s="323">
        <v>21</v>
      </c>
      <c r="D7" s="323">
        <v>21</v>
      </c>
      <c r="E7" s="323">
        <v>21</v>
      </c>
      <c r="F7" s="323">
        <v>17</v>
      </c>
      <c r="G7" s="323">
        <v>25</v>
      </c>
      <c r="H7" s="323">
        <v>34</v>
      </c>
      <c r="I7" s="323">
        <v>15</v>
      </c>
      <c r="J7" s="323">
        <v>15</v>
      </c>
      <c r="K7" s="323">
        <v>25</v>
      </c>
      <c r="L7" s="323">
        <v>12</v>
      </c>
      <c r="M7" s="323">
        <v>12</v>
      </c>
      <c r="N7" s="323">
        <v>32.5</v>
      </c>
      <c r="O7" s="324">
        <v>12</v>
      </c>
    </row>
    <row r="8" spans="1:15" x14ac:dyDescent="0.2">
      <c r="A8" s="322">
        <v>6</v>
      </c>
      <c r="B8" s="322" t="s">
        <v>879</v>
      </c>
      <c r="C8" s="323">
        <v>16</v>
      </c>
      <c r="D8" s="323">
        <v>24</v>
      </c>
      <c r="E8" s="323">
        <v>31</v>
      </c>
      <c r="F8" s="323">
        <v>10</v>
      </c>
      <c r="G8" s="323">
        <v>11</v>
      </c>
      <c r="H8" s="323">
        <v>16</v>
      </c>
      <c r="I8" s="323">
        <v>13.1</v>
      </c>
      <c r="J8" s="323">
        <v>13.1</v>
      </c>
      <c r="K8" s="323">
        <v>18.7</v>
      </c>
      <c r="L8" s="323">
        <v>8.56</v>
      </c>
      <c r="M8" s="323">
        <v>4.5</v>
      </c>
      <c r="N8" s="323">
        <v>18</v>
      </c>
      <c r="O8" s="324">
        <v>32</v>
      </c>
    </row>
    <row r="9" spans="1:15" x14ac:dyDescent="0.2">
      <c r="A9" s="322">
        <v>7</v>
      </c>
      <c r="B9" s="322" t="s">
        <v>880</v>
      </c>
      <c r="C9" s="323">
        <v>21</v>
      </c>
      <c r="D9" s="323">
        <v>21</v>
      </c>
      <c r="E9" s="323">
        <v>21</v>
      </c>
      <c r="F9" s="323">
        <v>25</v>
      </c>
      <c r="G9" s="323">
        <v>17</v>
      </c>
      <c r="H9" s="323">
        <v>34</v>
      </c>
      <c r="I9" s="323">
        <v>15</v>
      </c>
      <c r="J9" s="323">
        <v>15</v>
      </c>
      <c r="K9" s="323">
        <v>15</v>
      </c>
      <c r="L9" s="323">
        <v>12</v>
      </c>
      <c r="M9" s="323">
        <v>12</v>
      </c>
      <c r="N9" s="323">
        <v>32.5</v>
      </c>
      <c r="O9" s="324">
        <v>12</v>
      </c>
    </row>
    <row r="10" spans="1:15" x14ac:dyDescent="0.2">
      <c r="A10" s="322">
        <v>8</v>
      </c>
      <c r="B10" s="322" t="s">
        <v>881</v>
      </c>
      <c r="C10" s="323">
        <v>24.1</v>
      </c>
      <c r="D10" s="323">
        <v>37.4</v>
      </c>
      <c r="E10" s="323">
        <v>37.4</v>
      </c>
      <c r="F10" s="323">
        <v>16.2</v>
      </c>
      <c r="G10" s="323">
        <v>16.5</v>
      </c>
      <c r="H10" s="323">
        <v>24.1</v>
      </c>
      <c r="I10" s="323">
        <v>14.6</v>
      </c>
      <c r="J10" s="323">
        <v>14.7</v>
      </c>
      <c r="K10" s="323">
        <v>26.05</v>
      </c>
      <c r="L10" s="323">
        <v>13.2</v>
      </c>
      <c r="M10" s="323">
        <v>8.9</v>
      </c>
      <c r="N10" s="323">
        <v>21.8</v>
      </c>
      <c r="O10" s="324">
        <v>35.700000000000003</v>
      </c>
    </row>
    <row r="11" spans="1:15" x14ac:dyDescent="0.2">
      <c r="A11" s="322">
        <v>9</v>
      </c>
      <c r="B11" s="322" t="s">
        <v>882</v>
      </c>
      <c r="C11" s="323">
        <v>7.66</v>
      </c>
      <c r="D11" s="323">
        <v>7.66</v>
      </c>
      <c r="E11" s="323">
        <v>7.66</v>
      </c>
      <c r="F11" s="323">
        <v>4.5</v>
      </c>
      <c r="G11" s="323">
        <v>6.4</v>
      </c>
      <c r="H11" s="323">
        <v>19.66</v>
      </c>
      <c r="I11" s="323">
        <v>3.6</v>
      </c>
      <c r="J11" s="323">
        <v>3.6</v>
      </c>
      <c r="K11" s="323">
        <v>4.7</v>
      </c>
      <c r="L11" s="323">
        <v>6.5</v>
      </c>
      <c r="M11" s="323">
        <v>6.5</v>
      </c>
      <c r="N11" s="323">
        <v>18.7</v>
      </c>
      <c r="O11" s="324">
        <v>4.5</v>
      </c>
    </row>
    <row r="12" spans="1:15" x14ac:dyDescent="0.2">
      <c r="A12" s="322">
        <v>10</v>
      </c>
      <c r="B12" s="322" t="s">
        <v>883</v>
      </c>
      <c r="C12" s="323" t="s">
        <v>884</v>
      </c>
      <c r="D12" s="323" t="s">
        <v>885</v>
      </c>
      <c r="E12" s="323" t="s">
        <v>886</v>
      </c>
      <c r="F12" s="323" t="s">
        <v>887</v>
      </c>
      <c r="G12" s="323" t="s">
        <v>888</v>
      </c>
      <c r="H12" s="323" t="s">
        <v>889</v>
      </c>
      <c r="I12" s="323" t="s">
        <v>890</v>
      </c>
      <c r="J12" s="323" t="s">
        <v>891</v>
      </c>
      <c r="K12" s="323" t="s">
        <v>892</v>
      </c>
      <c r="L12" s="323" t="s">
        <v>893</v>
      </c>
      <c r="M12" s="323" t="s">
        <v>893</v>
      </c>
      <c r="N12" s="323" t="s">
        <v>894</v>
      </c>
      <c r="O12" s="324" t="s">
        <v>895</v>
      </c>
    </row>
    <row r="13" spans="1:15" x14ac:dyDescent="0.2">
      <c r="A13" s="322">
        <v>11</v>
      </c>
      <c r="B13" s="322" t="s">
        <v>896</v>
      </c>
      <c r="C13" s="323" t="s">
        <v>897</v>
      </c>
      <c r="D13" s="323" t="s">
        <v>898</v>
      </c>
      <c r="E13" s="323" t="s">
        <v>899</v>
      </c>
      <c r="F13" s="323" t="s">
        <v>900</v>
      </c>
      <c r="G13" s="323" t="s">
        <v>901</v>
      </c>
      <c r="H13" s="323" t="s">
        <v>902</v>
      </c>
      <c r="I13" s="323" t="s">
        <v>903</v>
      </c>
      <c r="J13" s="323" t="s">
        <v>904</v>
      </c>
      <c r="K13" s="323" t="s">
        <v>905</v>
      </c>
      <c r="L13" s="323" t="s">
        <v>906</v>
      </c>
      <c r="M13" s="323" t="s">
        <v>907</v>
      </c>
      <c r="N13" s="323" t="s">
        <v>908</v>
      </c>
      <c r="O13" s="324" t="s">
        <v>909</v>
      </c>
    </row>
    <row r="14" spans="1:15" x14ac:dyDescent="0.2">
      <c r="A14" s="322">
        <v>12</v>
      </c>
      <c r="B14" s="322" t="s">
        <v>910</v>
      </c>
      <c r="C14" s="323" t="s">
        <v>911</v>
      </c>
      <c r="D14" s="323" t="s">
        <v>911</v>
      </c>
      <c r="E14" s="323" t="s">
        <v>911</v>
      </c>
      <c r="F14" s="323" t="s">
        <v>912</v>
      </c>
      <c r="G14" s="323" t="s">
        <v>913</v>
      </c>
      <c r="H14" s="323" t="s">
        <v>914</v>
      </c>
      <c r="I14" s="323" t="s">
        <v>915</v>
      </c>
      <c r="J14" s="323" t="s">
        <v>915</v>
      </c>
      <c r="K14" s="323" t="s">
        <v>915</v>
      </c>
      <c r="L14" s="323" t="s">
        <v>913</v>
      </c>
      <c r="M14" s="323" t="s">
        <v>913</v>
      </c>
      <c r="N14" s="323" t="s">
        <v>916</v>
      </c>
      <c r="O14" s="324" t="s">
        <v>917</v>
      </c>
    </row>
    <row r="15" spans="1:15" ht="15" x14ac:dyDescent="0.2">
      <c r="A15" s="322">
        <v>13</v>
      </c>
      <c r="B15" s="322" t="s">
        <v>918</v>
      </c>
      <c r="C15" s="323" t="s">
        <v>919</v>
      </c>
      <c r="D15" s="323" t="s">
        <v>919</v>
      </c>
      <c r="E15" s="323" t="s">
        <v>919</v>
      </c>
      <c r="F15" s="323" t="s">
        <v>919</v>
      </c>
      <c r="G15" s="323" t="s">
        <v>919</v>
      </c>
      <c r="H15" s="323" t="s">
        <v>919</v>
      </c>
      <c r="I15" s="323" t="s">
        <v>920</v>
      </c>
      <c r="J15" s="323" t="s">
        <v>920</v>
      </c>
      <c r="K15" s="323" t="s">
        <v>920</v>
      </c>
      <c r="L15" s="323" t="s">
        <v>921</v>
      </c>
      <c r="M15" s="323" t="s">
        <v>921</v>
      </c>
      <c r="N15" s="323" t="s">
        <v>922</v>
      </c>
      <c r="O15" s="324" t="s">
        <v>920</v>
      </c>
    </row>
    <row r="16" spans="1:15" ht="15" x14ac:dyDescent="0.2">
      <c r="A16" s="322">
        <v>14</v>
      </c>
      <c r="B16" s="322" t="s">
        <v>923</v>
      </c>
      <c r="C16" s="323" t="s">
        <v>919</v>
      </c>
      <c r="D16" s="323" t="s">
        <v>919</v>
      </c>
      <c r="E16" s="323" t="s">
        <v>919</v>
      </c>
      <c r="F16" s="323" t="s">
        <v>919</v>
      </c>
      <c r="G16" s="323" t="s">
        <v>919</v>
      </c>
      <c r="H16" s="323" t="s">
        <v>924</v>
      </c>
      <c r="I16" s="323" t="s">
        <v>920</v>
      </c>
      <c r="J16" s="323" t="s">
        <v>920</v>
      </c>
      <c r="K16" s="323" t="s">
        <v>920</v>
      </c>
      <c r="L16" s="323" t="s">
        <v>921</v>
      </c>
      <c r="M16" s="323" t="s">
        <v>921</v>
      </c>
      <c r="N16" s="323" t="s">
        <v>925</v>
      </c>
      <c r="O16" s="324" t="s">
        <v>926</v>
      </c>
    </row>
    <row r="17" spans="1:15" ht="15" x14ac:dyDescent="0.2">
      <c r="A17" s="322">
        <v>15</v>
      </c>
      <c r="B17" s="322" t="s">
        <v>927</v>
      </c>
      <c r="C17" s="323" t="s">
        <v>919</v>
      </c>
      <c r="D17" s="323" t="s">
        <v>919</v>
      </c>
      <c r="E17" s="323" t="s">
        <v>919</v>
      </c>
      <c r="F17" s="323" t="s">
        <v>928</v>
      </c>
      <c r="G17" s="323" t="s">
        <v>919</v>
      </c>
      <c r="H17" s="323" t="s">
        <v>924</v>
      </c>
      <c r="I17" s="323" t="s">
        <v>929</v>
      </c>
      <c r="J17" s="323" t="s">
        <v>929</v>
      </c>
      <c r="K17" s="323" t="s">
        <v>929</v>
      </c>
      <c r="L17" s="323" t="s">
        <v>921</v>
      </c>
      <c r="M17" s="323" t="s">
        <v>921</v>
      </c>
      <c r="N17" s="323" t="s">
        <v>930</v>
      </c>
      <c r="O17" s="324" t="s">
        <v>926</v>
      </c>
    </row>
    <row r="18" spans="1:15" x14ac:dyDescent="0.2">
      <c r="A18" s="322">
        <v>16</v>
      </c>
      <c r="B18" s="322" t="s">
        <v>931</v>
      </c>
      <c r="C18" s="323" t="s">
        <v>932</v>
      </c>
      <c r="D18" s="323" t="s">
        <v>933</v>
      </c>
      <c r="E18" s="323" t="s">
        <v>934</v>
      </c>
      <c r="F18" s="323" t="s">
        <v>935</v>
      </c>
      <c r="G18" s="323" t="s">
        <v>936</v>
      </c>
      <c r="H18" s="323" t="s">
        <v>937</v>
      </c>
      <c r="I18" s="323" t="s">
        <v>938</v>
      </c>
      <c r="J18" s="323" t="s">
        <v>939</v>
      </c>
      <c r="K18" s="323" t="s">
        <v>940</v>
      </c>
      <c r="L18" s="323" t="s">
        <v>941</v>
      </c>
      <c r="M18" s="323" t="s">
        <v>942</v>
      </c>
      <c r="N18" s="323" t="s">
        <v>943</v>
      </c>
      <c r="O18" s="324" t="s">
        <v>944</v>
      </c>
    </row>
    <row r="19" spans="1:15" x14ac:dyDescent="0.2">
      <c r="A19" s="322">
        <v>17</v>
      </c>
      <c r="B19" s="322" t="s">
        <v>945</v>
      </c>
      <c r="C19" s="326" t="s">
        <v>946</v>
      </c>
      <c r="D19" s="326" t="s">
        <v>946</v>
      </c>
      <c r="E19" s="326" t="s">
        <v>946</v>
      </c>
      <c r="F19" s="323" t="s">
        <v>947</v>
      </c>
      <c r="G19" s="323" t="s">
        <v>948</v>
      </c>
      <c r="H19" s="323" t="s">
        <v>946</v>
      </c>
      <c r="I19" s="323">
        <v>81</v>
      </c>
      <c r="J19" s="323" t="s">
        <v>949</v>
      </c>
      <c r="K19" s="323" t="s">
        <v>950</v>
      </c>
      <c r="L19" s="323" t="s">
        <v>951</v>
      </c>
      <c r="M19" s="323" t="s">
        <v>951</v>
      </c>
      <c r="N19" s="323" t="s">
        <v>952</v>
      </c>
      <c r="O19" s="324" t="s">
        <v>953</v>
      </c>
    </row>
    <row r="20" spans="1:15" x14ac:dyDescent="0.2">
      <c r="A20" s="322">
        <v>18</v>
      </c>
      <c r="B20" s="322" t="s">
        <v>954</v>
      </c>
      <c r="C20" s="326" t="s">
        <v>955</v>
      </c>
      <c r="D20" s="326" t="s">
        <v>955</v>
      </c>
      <c r="E20" s="326" t="s">
        <v>955</v>
      </c>
      <c r="F20" s="323" t="s">
        <v>956</v>
      </c>
      <c r="G20" s="323" t="s">
        <v>957</v>
      </c>
      <c r="H20" s="323" t="s">
        <v>955</v>
      </c>
      <c r="I20" s="323" t="s">
        <v>958</v>
      </c>
      <c r="J20" s="323" t="s">
        <v>959</v>
      </c>
      <c r="K20" s="323" t="s">
        <v>960</v>
      </c>
      <c r="L20" s="323" t="s">
        <v>961</v>
      </c>
      <c r="M20" s="323" t="s">
        <v>961</v>
      </c>
      <c r="N20" s="323" t="s">
        <v>962</v>
      </c>
      <c r="O20" s="324" t="s">
        <v>963</v>
      </c>
    </row>
    <row r="21" spans="1:15" x14ac:dyDescent="0.2">
      <c r="A21" s="322">
        <v>19</v>
      </c>
      <c r="B21" s="322" t="s">
        <v>964</v>
      </c>
      <c r="C21" s="326" t="s">
        <v>965</v>
      </c>
      <c r="D21" s="326" t="s">
        <v>965</v>
      </c>
      <c r="E21" s="326" t="s">
        <v>965</v>
      </c>
      <c r="F21" s="323" t="s">
        <v>966</v>
      </c>
      <c r="G21" s="327" t="s">
        <v>967</v>
      </c>
      <c r="H21" s="327" t="s">
        <v>965</v>
      </c>
      <c r="I21" s="323" t="s">
        <v>968</v>
      </c>
      <c r="J21" s="323" t="s">
        <v>965</v>
      </c>
      <c r="K21" s="328" t="s">
        <v>969</v>
      </c>
      <c r="L21" s="326" t="s">
        <v>968</v>
      </c>
      <c r="M21" s="326" t="s">
        <v>968</v>
      </c>
      <c r="N21" s="327" t="s">
        <v>967</v>
      </c>
      <c r="O21" s="329" t="s">
        <v>967</v>
      </c>
    </row>
    <row r="22" spans="1:15" x14ac:dyDescent="0.2">
      <c r="A22" s="322">
        <v>20</v>
      </c>
      <c r="B22" s="322" t="s">
        <v>970</v>
      </c>
      <c r="C22" s="323">
        <v>16.399999999999999</v>
      </c>
      <c r="D22" s="323">
        <v>29.8</v>
      </c>
      <c r="E22" s="323">
        <v>29.8</v>
      </c>
      <c r="F22" s="323">
        <v>10.4</v>
      </c>
      <c r="G22" s="323">
        <v>11.4</v>
      </c>
      <c r="H22" s="323">
        <v>16.399999999999999</v>
      </c>
      <c r="I22" s="323">
        <v>8.34</v>
      </c>
      <c r="J22" s="323">
        <v>8.1999999999999993</v>
      </c>
      <c r="K22" s="323">
        <v>18.7</v>
      </c>
      <c r="L22" s="323">
        <v>10</v>
      </c>
      <c r="M22" s="323">
        <v>5</v>
      </c>
      <c r="N22" s="323">
        <v>15.7</v>
      </c>
      <c r="O22" s="324" t="s">
        <v>971</v>
      </c>
    </row>
    <row r="23" spans="1:15" x14ac:dyDescent="0.2">
      <c r="A23" s="322">
        <v>21</v>
      </c>
      <c r="B23" s="322" t="s">
        <v>972</v>
      </c>
      <c r="C23" s="323">
        <v>1.4</v>
      </c>
      <c r="D23" s="323">
        <v>0.84</v>
      </c>
      <c r="E23" s="323">
        <v>0.84</v>
      </c>
      <c r="F23" s="323">
        <v>0.98</v>
      </c>
      <c r="G23" s="323">
        <v>1.59</v>
      </c>
      <c r="H23" s="323">
        <v>1.4</v>
      </c>
      <c r="I23" s="323">
        <v>1.3</v>
      </c>
      <c r="J23" s="323">
        <v>1.4</v>
      </c>
      <c r="K23" s="323">
        <v>1.2</v>
      </c>
      <c r="L23" s="323">
        <v>0.3</v>
      </c>
      <c r="M23" s="323">
        <v>0.3</v>
      </c>
      <c r="N23" s="323">
        <v>1.65</v>
      </c>
      <c r="O23" s="324">
        <v>1.59</v>
      </c>
    </row>
    <row r="24" spans="1:15" x14ac:dyDescent="0.2">
      <c r="A24" s="322">
        <v>22</v>
      </c>
      <c r="B24" s="322" t="s">
        <v>973</v>
      </c>
      <c r="C24" s="323">
        <v>59.78</v>
      </c>
      <c r="D24" s="323">
        <v>86.4</v>
      </c>
      <c r="E24" s="323">
        <v>86.4</v>
      </c>
      <c r="F24" s="323">
        <v>36.299999999999997</v>
      </c>
      <c r="G24" s="323">
        <v>51.1</v>
      </c>
      <c r="H24" s="323">
        <v>69.8</v>
      </c>
      <c r="I24" s="323">
        <v>34.6</v>
      </c>
      <c r="J24" s="323">
        <v>30.6</v>
      </c>
      <c r="K24" s="323">
        <v>54.7</v>
      </c>
      <c r="L24" s="323">
        <v>28.8</v>
      </c>
      <c r="M24" s="323">
        <v>17.600000000000001</v>
      </c>
      <c r="N24" s="323">
        <v>88.2</v>
      </c>
      <c r="O24" s="324">
        <v>85.4</v>
      </c>
    </row>
    <row r="25" spans="1:15" ht="14.25" x14ac:dyDescent="0.2">
      <c r="A25" s="322">
        <v>23</v>
      </c>
      <c r="B25" s="322" t="s">
        <v>974</v>
      </c>
      <c r="C25" s="323">
        <v>2.8299999999999999E-2</v>
      </c>
      <c r="D25" s="323">
        <v>0.04</v>
      </c>
      <c r="E25" s="323">
        <v>4.2000000000000003E-2</v>
      </c>
      <c r="F25" s="323">
        <v>0.39800000000000002</v>
      </c>
      <c r="G25" s="323">
        <v>1.04E-2</v>
      </c>
      <c r="H25" s="323">
        <v>3.4799999999999998E-2</v>
      </c>
      <c r="I25" s="323">
        <v>9.2999999999999999E-2</v>
      </c>
      <c r="J25" s="323">
        <v>2.5000000000000001E-3</v>
      </c>
      <c r="K25" s="323">
        <v>1.11E-2</v>
      </c>
      <c r="L25" s="323">
        <v>0.17</v>
      </c>
      <c r="M25" s="323">
        <v>0.106</v>
      </c>
      <c r="N25" s="323">
        <v>3.4399999999999999E-3</v>
      </c>
      <c r="O25" s="324">
        <v>2.7599999999999999E-3</v>
      </c>
    </row>
    <row r="26" spans="1:15" x14ac:dyDescent="0.2">
      <c r="A26" s="322">
        <v>24</v>
      </c>
      <c r="B26" s="322" t="s">
        <v>975</v>
      </c>
      <c r="C26" s="323" t="s">
        <v>976</v>
      </c>
      <c r="D26" s="323" t="s">
        <v>977</v>
      </c>
      <c r="E26" s="323" t="s">
        <v>978</v>
      </c>
      <c r="F26" s="323" t="s">
        <v>979</v>
      </c>
      <c r="G26" s="323" t="s">
        <v>980</v>
      </c>
      <c r="H26" s="323" t="s">
        <v>981</v>
      </c>
      <c r="I26" s="323" t="s">
        <v>982</v>
      </c>
      <c r="J26" s="323" t="s">
        <v>983</v>
      </c>
      <c r="K26" s="323" t="s">
        <v>984</v>
      </c>
      <c r="L26" s="323">
        <v>22.4</v>
      </c>
      <c r="M26" s="323">
        <v>15.8</v>
      </c>
      <c r="N26" s="327" t="s">
        <v>985</v>
      </c>
      <c r="O26" s="329" t="s">
        <v>986</v>
      </c>
    </row>
    <row r="27" spans="1:15" x14ac:dyDescent="0.2">
      <c r="A27" s="322">
        <v>25</v>
      </c>
      <c r="B27" s="322" t="s">
        <v>987</v>
      </c>
      <c r="C27" s="323" t="s">
        <v>988</v>
      </c>
      <c r="D27" s="323" t="s">
        <v>989</v>
      </c>
      <c r="E27" s="323" t="s">
        <v>990</v>
      </c>
      <c r="F27" s="323" t="s">
        <v>991</v>
      </c>
      <c r="G27" s="323" t="s">
        <v>992</v>
      </c>
      <c r="H27" s="323" t="s">
        <v>993</v>
      </c>
      <c r="I27" s="323" t="s">
        <v>994</v>
      </c>
      <c r="J27" s="323" t="s">
        <v>995</v>
      </c>
      <c r="K27" s="323" t="s">
        <v>996</v>
      </c>
      <c r="L27" s="323" t="s">
        <v>997</v>
      </c>
      <c r="M27" s="323" t="s">
        <v>998</v>
      </c>
      <c r="N27" s="323" t="s">
        <v>999</v>
      </c>
      <c r="O27" s="324" t="s">
        <v>1000</v>
      </c>
    </row>
    <row r="28" spans="1:15" ht="15" x14ac:dyDescent="0.2">
      <c r="A28" s="322">
        <v>26</v>
      </c>
      <c r="B28" s="322" t="s">
        <v>1001</v>
      </c>
      <c r="C28" s="323" t="s">
        <v>1002</v>
      </c>
      <c r="D28" s="323" t="s">
        <v>1003</v>
      </c>
      <c r="E28" s="323" t="s">
        <v>1004</v>
      </c>
      <c r="F28" s="323" t="s">
        <v>1005</v>
      </c>
      <c r="G28" s="323" t="s">
        <v>1006</v>
      </c>
      <c r="H28" s="323" t="s">
        <v>1007</v>
      </c>
      <c r="I28" s="323" t="s">
        <v>1008</v>
      </c>
      <c r="J28" s="323" t="s">
        <v>1009</v>
      </c>
      <c r="K28" s="323" t="s">
        <v>1010</v>
      </c>
      <c r="L28" s="323" t="s">
        <v>1011</v>
      </c>
      <c r="M28" s="323" t="s">
        <v>1012</v>
      </c>
      <c r="N28" s="323" t="s">
        <v>1013</v>
      </c>
      <c r="O28" s="324" t="s">
        <v>1014</v>
      </c>
    </row>
    <row r="29" spans="1:15" x14ac:dyDescent="0.2">
      <c r="A29" s="322">
        <v>27</v>
      </c>
      <c r="B29" s="322" t="s">
        <v>1015</v>
      </c>
      <c r="C29" s="323" t="s">
        <v>1016</v>
      </c>
      <c r="D29" s="323" t="s">
        <v>1017</v>
      </c>
      <c r="E29" s="323" t="s">
        <v>1018</v>
      </c>
      <c r="F29" s="323" t="s">
        <v>1019</v>
      </c>
      <c r="G29" s="323" t="s">
        <v>1020</v>
      </c>
      <c r="H29" s="323" t="s">
        <v>1021</v>
      </c>
      <c r="I29" s="323" t="s">
        <v>1022</v>
      </c>
      <c r="J29" s="323" t="s">
        <v>1023</v>
      </c>
      <c r="K29" s="323" t="s">
        <v>1024</v>
      </c>
      <c r="L29" s="323" t="s">
        <v>1025</v>
      </c>
      <c r="M29" s="323" t="s">
        <v>1026</v>
      </c>
      <c r="N29" s="323" t="s">
        <v>1027</v>
      </c>
      <c r="O29" s="324" t="s">
        <v>1028</v>
      </c>
    </row>
    <row r="30" spans="1:15" x14ac:dyDescent="0.2">
      <c r="A30" s="322">
        <v>28</v>
      </c>
      <c r="B30" s="322" t="s">
        <v>1029</v>
      </c>
      <c r="C30" s="323" t="s">
        <v>1030</v>
      </c>
      <c r="D30" s="323" t="s">
        <v>1031</v>
      </c>
      <c r="E30" s="323" t="s">
        <v>1032</v>
      </c>
      <c r="F30" s="323" t="s">
        <v>1033</v>
      </c>
      <c r="G30" s="323" t="s">
        <v>1034</v>
      </c>
      <c r="H30" s="323" t="s">
        <v>1035</v>
      </c>
      <c r="I30" s="323" t="s">
        <v>1036</v>
      </c>
      <c r="J30" s="323" t="s">
        <v>1037</v>
      </c>
      <c r="K30" s="323" t="s">
        <v>1038</v>
      </c>
      <c r="L30" s="323" t="s">
        <v>1039</v>
      </c>
      <c r="M30" s="323" t="s">
        <v>1040</v>
      </c>
      <c r="N30" s="323" t="s">
        <v>1041</v>
      </c>
      <c r="O30" s="324" t="s">
        <v>1042</v>
      </c>
    </row>
    <row r="31" spans="1:15" x14ac:dyDescent="0.2">
      <c r="A31" s="322">
        <v>29</v>
      </c>
      <c r="B31" s="330" t="s">
        <v>1043</v>
      </c>
      <c r="C31" s="331">
        <v>26.9</v>
      </c>
      <c r="D31" s="331">
        <v>13</v>
      </c>
      <c r="E31" s="331">
        <v>25.5</v>
      </c>
      <c r="F31" s="331">
        <v>0.1</v>
      </c>
      <c r="G31" s="331">
        <v>2.4</v>
      </c>
      <c r="H31" s="331">
        <v>4</v>
      </c>
      <c r="I31" s="331">
        <v>0.7</v>
      </c>
      <c r="J31" s="331">
        <v>7.3</v>
      </c>
      <c r="K31" s="331">
        <v>1.4</v>
      </c>
      <c r="L31" s="331" t="s">
        <v>1044</v>
      </c>
      <c r="M31" s="331" t="s">
        <v>1045</v>
      </c>
      <c r="N31" s="331">
        <v>2.2999999999999998</v>
      </c>
      <c r="O31" s="332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SX-RX Splitter Magnets Table</vt:lpstr>
      <vt:lpstr>Spares analysis</vt:lpstr>
      <vt:lpstr>Old Version, Power Supplies</vt:lpstr>
      <vt:lpstr>Cabling and PS</vt:lpstr>
      <vt:lpstr>Magnet Table</vt:lpstr>
      <vt:lpstr>'SX-RX Splitter Magnets Table'!Print_Area</vt:lpstr>
      <vt:lpstr>'SX-RX Splitter Magnets Table'!Print_Titles</vt:lpstr>
    </vt:vector>
  </TitlesOfParts>
  <Manager/>
  <Company>LEPP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Burke</dc:creator>
  <cp:keywords/>
  <dc:description/>
  <cp:lastModifiedBy>David Burke</cp:lastModifiedBy>
  <cp:revision/>
  <cp:lastPrinted>2019-12-11T16:09:58Z</cp:lastPrinted>
  <dcterms:created xsi:type="dcterms:W3CDTF">2017-05-12T00:48:00Z</dcterms:created>
  <dcterms:modified xsi:type="dcterms:W3CDTF">2019-12-24T18:05:51Z</dcterms:modified>
  <cp:category/>
  <cp:contentStatus/>
</cp:coreProperties>
</file>