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iagrams/drawing1.xml" ContentType="application/vnd.ms-office.drawingml.diagram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" yWindow="29" windowWidth="14471" windowHeight="6915" activeTab="5"/>
  </bookViews>
  <sheets>
    <sheet name="RESULT" sheetId="13" r:id="rId1"/>
    <sheet name="4 ALTERNATIVES &amp; #4" sheetId="12" r:id="rId2"/>
    <sheet name="4 ALTERNATIVES &amp; #3" sheetId="11" r:id="rId3"/>
    <sheet name="4 ALTERNATIVES &amp; #2" sheetId="10" r:id="rId4"/>
    <sheet name="4 ALTERNATIVES &amp; #1" sheetId="8" r:id="rId5"/>
    <sheet name="4 CRITERIA" sheetId="2" r:id="rId6"/>
    <sheet name="5 CRITERIA" sheetId="7" r:id="rId7"/>
    <sheet name="5 ALTERNATIVES" sheetId="9" r:id="rId8"/>
    <sheet name="3 CRITERIA" sheetId="6" r:id="rId9"/>
    <sheet name="Example Jobs" sheetId="1" r:id="rId10"/>
    <sheet name="Sheet3" sheetId="3" r:id="rId11"/>
  </sheets>
  <calcPr calcId="125725"/>
</workbook>
</file>

<file path=xl/calcChain.xml><?xml version="1.0" encoding="utf-8"?>
<calcChain xmlns="http://schemas.openxmlformats.org/spreadsheetml/2006/main">
  <c r="C23" i="13"/>
  <c r="D23"/>
  <c r="E23"/>
  <c r="F23"/>
  <c r="B25"/>
  <c r="B26"/>
  <c r="B27"/>
  <c r="B24"/>
  <c r="E7"/>
  <c r="F7"/>
  <c r="D7"/>
  <c r="C7"/>
  <c r="B9"/>
  <c r="B10"/>
  <c r="B11"/>
  <c r="B8"/>
  <c r="H26" i="12" l="1"/>
  <c r="B26"/>
  <c r="H25"/>
  <c r="F25"/>
  <c r="E26" s="1"/>
  <c r="B25"/>
  <c r="H24"/>
  <c r="F24"/>
  <c r="D26" s="1"/>
  <c r="E24"/>
  <c r="B24"/>
  <c r="H23"/>
  <c r="F23"/>
  <c r="C26" s="1"/>
  <c r="E23"/>
  <c r="K25" s="1"/>
  <c r="D23"/>
  <c r="C24" s="1"/>
  <c r="B23"/>
  <c r="L22"/>
  <c r="K22"/>
  <c r="J22"/>
  <c r="I22"/>
  <c r="F22"/>
  <c r="E22"/>
  <c r="D22"/>
  <c r="C22"/>
  <c r="C18"/>
  <c r="B18"/>
  <c r="C17"/>
  <c r="B17"/>
  <c r="C16"/>
  <c r="B16"/>
  <c r="C15"/>
  <c r="B15"/>
  <c r="C14"/>
  <c r="B14"/>
  <c r="C13"/>
  <c r="B13"/>
  <c r="H26" i="11"/>
  <c r="B26"/>
  <c r="H25"/>
  <c r="F25"/>
  <c r="E26" s="1"/>
  <c r="B25"/>
  <c r="H24"/>
  <c r="F24"/>
  <c r="D26" s="1"/>
  <c r="E24"/>
  <c r="B24"/>
  <c r="H23"/>
  <c r="F23"/>
  <c r="C26" s="1"/>
  <c r="E23"/>
  <c r="K25" s="1"/>
  <c r="D23"/>
  <c r="C24" s="1"/>
  <c r="B23"/>
  <c r="L22"/>
  <c r="K22"/>
  <c r="J22"/>
  <c r="I22"/>
  <c r="F22"/>
  <c r="E22"/>
  <c r="D22"/>
  <c r="C22"/>
  <c r="C18"/>
  <c r="B18"/>
  <c r="C17"/>
  <c r="B17"/>
  <c r="C16"/>
  <c r="B16"/>
  <c r="C15"/>
  <c r="B15"/>
  <c r="C14"/>
  <c r="B14"/>
  <c r="C13"/>
  <c r="B13"/>
  <c r="H26" i="10"/>
  <c r="B26"/>
  <c r="H25"/>
  <c r="F25"/>
  <c r="B25"/>
  <c r="H24"/>
  <c r="F24"/>
  <c r="D26" s="1"/>
  <c r="E24"/>
  <c r="D25" s="1"/>
  <c r="B24"/>
  <c r="H23"/>
  <c r="F23"/>
  <c r="E23"/>
  <c r="C25" s="1"/>
  <c r="D23"/>
  <c r="B23"/>
  <c r="L22"/>
  <c r="K22"/>
  <c r="J22"/>
  <c r="I22"/>
  <c r="F22"/>
  <c r="E22"/>
  <c r="D22"/>
  <c r="C22"/>
  <c r="C18"/>
  <c r="B18"/>
  <c r="C17"/>
  <c r="B17"/>
  <c r="C16"/>
  <c r="B16"/>
  <c r="C15"/>
  <c r="B15"/>
  <c r="C14"/>
  <c r="B14"/>
  <c r="C13"/>
  <c r="B13"/>
  <c r="I32" i="9"/>
  <c r="B32"/>
  <c r="I31"/>
  <c r="G31"/>
  <c r="F32" s="1"/>
  <c r="M32" s="1"/>
  <c r="B31"/>
  <c r="I30"/>
  <c r="G30"/>
  <c r="E32" s="1"/>
  <c r="F30"/>
  <c r="E31" s="1"/>
  <c r="L31" s="1"/>
  <c r="B30"/>
  <c r="I29"/>
  <c r="G29"/>
  <c r="D32" s="1"/>
  <c r="F29"/>
  <c r="M29" s="1"/>
  <c r="E29"/>
  <c r="D30" s="1"/>
  <c r="B29"/>
  <c r="I28"/>
  <c r="G28"/>
  <c r="C32" s="1"/>
  <c r="F28"/>
  <c r="M31" s="1"/>
  <c r="E28"/>
  <c r="C30" s="1"/>
  <c r="D28"/>
  <c r="B28"/>
  <c r="N27"/>
  <c r="M27"/>
  <c r="L27"/>
  <c r="K27"/>
  <c r="J27"/>
  <c r="G27"/>
  <c r="F27"/>
  <c r="E27"/>
  <c r="D27"/>
  <c r="C27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H27" i="8"/>
  <c r="B27"/>
  <c r="H26"/>
  <c r="F26"/>
  <c r="E27" s="1"/>
  <c r="B26"/>
  <c r="H25"/>
  <c r="F25"/>
  <c r="D27" s="1"/>
  <c r="E25"/>
  <c r="B25"/>
  <c r="H24"/>
  <c r="F24"/>
  <c r="C27" s="1"/>
  <c r="E24"/>
  <c r="K26" s="1"/>
  <c r="D24"/>
  <c r="C25" s="1"/>
  <c r="B24"/>
  <c r="L23"/>
  <c r="K23"/>
  <c r="J23"/>
  <c r="I23"/>
  <c r="F23"/>
  <c r="E23"/>
  <c r="D23"/>
  <c r="C23"/>
  <c r="C19"/>
  <c r="B19"/>
  <c r="C18"/>
  <c r="B18"/>
  <c r="C17"/>
  <c r="B17"/>
  <c r="C16"/>
  <c r="B16"/>
  <c r="C15"/>
  <c r="B15"/>
  <c r="C14"/>
  <c r="B14"/>
  <c r="K29" i="7"/>
  <c r="L29"/>
  <c r="M29"/>
  <c r="K30"/>
  <c r="L30"/>
  <c r="M30"/>
  <c r="K31"/>
  <c r="L31"/>
  <c r="M31"/>
  <c r="K32"/>
  <c r="L32"/>
  <c r="M32"/>
  <c r="M28"/>
  <c r="L28"/>
  <c r="K28"/>
  <c r="E31"/>
  <c r="F32"/>
  <c r="E32"/>
  <c r="D32"/>
  <c r="G31"/>
  <c r="G30"/>
  <c r="F30"/>
  <c r="G28"/>
  <c r="N30" s="1"/>
  <c r="I32"/>
  <c r="G27"/>
  <c r="B32"/>
  <c r="N27"/>
  <c r="C22"/>
  <c r="C21"/>
  <c r="C20"/>
  <c r="C19"/>
  <c r="C18"/>
  <c r="C17"/>
  <c r="C16"/>
  <c r="C14"/>
  <c r="C15"/>
  <c r="C13"/>
  <c r="B22"/>
  <c r="B21"/>
  <c r="B20"/>
  <c r="B19"/>
  <c r="B16"/>
  <c r="I31"/>
  <c r="B31"/>
  <c r="I30"/>
  <c r="G29"/>
  <c r="B30"/>
  <c r="I29"/>
  <c r="F29"/>
  <c r="D31" s="1"/>
  <c r="E29"/>
  <c r="B29"/>
  <c r="I28"/>
  <c r="F28"/>
  <c r="C31" s="1"/>
  <c r="E28"/>
  <c r="D28"/>
  <c r="C29" s="1"/>
  <c r="B28"/>
  <c r="M27"/>
  <c r="L27"/>
  <c r="K27"/>
  <c r="J27"/>
  <c r="F27"/>
  <c r="E27"/>
  <c r="D27"/>
  <c r="C27"/>
  <c r="B18"/>
  <c r="B17"/>
  <c r="B15"/>
  <c r="B14"/>
  <c r="B13"/>
  <c r="M8" i="1"/>
  <c r="M6"/>
  <c r="K6"/>
  <c r="J6"/>
  <c r="I6"/>
  <c r="H6"/>
  <c r="D6" s="1"/>
  <c r="C6" s="1"/>
  <c r="B6" s="1"/>
  <c r="M5"/>
  <c r="K5"/>
  <c r="J5"/>
  <c r="I5"/>
  <c r="H5"/>
  <c r="E5"/>
  <c r="C5" s="1"/>
  <c r="B5" s="1"/>
  <c r="M4"/>
  <c r="K4"/>
  <c r="J4"/>
  <c r="I4"/>
  <c r="H4"/>
  <c r="E4"/>
  <c r="D4"/>
  <c r="B4" s="1"/>
  <c r="M3"/>
  <c r="K3"/>
  <c r="J3"/>
  <c r="I3"/>
  <c r="H3"/>
  <c r="E3"/>
  <c r="D3"/>
  <c r="C3"/>
  <c r="K24" i="11" l="1"/>
  <c r="L23"/>
  <c r="K26"/>
  <c r="L26" i="10"/>
  <c r="J24"/>
  <c r="L25"/>
  <c r="J26"/>
  <c r="K25" i="8"/>
  <c r="K27"/>
  <c r="L23" i="12"/>
  <c r="K24"/>
  <c r="K26"/>
  <c r="L24"/>
  <c r="D25"/>
  <c r="L25"/>
  <c r="L26"/>
  <c r="K23"/>
  <c r="C25"/>
  <c r="I25" s="1"/>
  <c r="L24" i="11"/>
  <c r="D25"/>
  <c r="L25"/>
  <c r="L26"/>
  <c r="K23"/>
  <c r="C25"/>
  <c r="I25" s="1"/>
  <c r="J25" i="10"/>
  <c r="C24"/>
  <c r="C26"/>
  <c r="I26" s="1"/>
  <c r="E26"/>
  <c r="J23"/>
  <c r="L23"/>
  <c r="L24"/>
  <c r="L32" i="9"/>
  <c r="L28"/>
  <c r="N28"/>
  <c r="L29"/>
  <c r="N29"/>
  <c r="L30"/>
  <c r="N30"/>
  <c r="D31"/>
  <c r="K31" s="1"/>
  <c r="N31"/>
  <c r="N32"/>
  <c r="K28"/>
  <c r="M28"/>
  <c r="C29"/>
  <c r="J30" s="1"/>
  <c r="M30"/>
  <c r="C31"/>
  <c r="J31" s="1"/>
  <c r="P31" s="1"/>
  <c r="L24" i="8"/>
  <c r="L25"/>
  <c r="D26"/>
  <c r="J26" s="1"/>
  <c r="L26"/>
  <c r="L27"/>
  <c r="K24"/>
  <c r="C26"/>
  <c r="I26" s="1"/>
  <c r="N26" s="1"/>
  <c r="N28" i="7"/>
  <c r="N31"/>
  <c r="N29"/>
  <c r="C32"/>
  <c r="N32"/>
  <c r="D30"/>
  <c r="C30"/>
  <c r="G21" i="6"/>
  <c r="B21"/>
  <c r="G20"/>
  <c r="E20"/>
  <c r="B20"/>
  <c r="C10" i="13" l="1"/>
  <c r="J27" i="8"/>
  <c r="D21" i="6"/>
  <c r="J25" i="12"/>
  <c r="J23"/>
  <c r="N25"/>
  <c r="J24"/>
  <c r="I23"/>
  <c r="N23" s="1"/>
  <c r="J26"/>
  <c r="I26"/>
  <c r="N26" s="1"/>
  <c r="I24"/>
  <c r="N24" s="1"/>
  <c r="J25" i="11"/>
  <c r="J23"/>
  <c r="N25"/>
  <c r="J24"/>
  <c r="I23"/>
  <c r="N23" s="1"/>
  <c r="J26"/>
  <c r="I26"/>
  <c r="N26" s="1"/>
  <c r="I24"/>
  <c r="N24" s="1"/>
  <c r="I23" i="10"/>
  <c r="I24"/>
  <c r="K26"/>
  <c r="K25"/>
  <c r="K24"/>
  <c r="K23"/>
  <c r="N26"/>
  <c r="I25"/>
  <c r="N25" s="1"/>
  <c r="K32" i="9"/>
  <c r="K29"/>
  <c r="J29"/>
  <c r="P29" s="1"/>
  <c r="J28"/>
  <c r="P28" s="1"/>
  <c r="J32"/>
  <c r="P32" s="1"/>
  <c r="K30"/>
  <c r="P30" s="1"/>
  <c r="J25" i="8"/>
  <c r="J24"/>
  <c r="I27"/>
  <c r="N27" s="1"/>
  <c r="I25"/>
  <c r="N25" s="1"/>
  <c r="I24"/>
  <c r="J30" i="7"/>
  <c r="P30" s="1"/>
  <c r="J32"/>
  <c r="P32" s="1"/>
  <c r="J29"/>
  <c r="P29" s="1"/>
  <c r="J31"/>
  <c r="P31" s="1"/>
  <c r="J28"/>
  <c r="P28" s="1"/>
  <c r="P33" s="1"/>
  <c r="G19" i="6"/>
  <c r="E19"/>
  <c r="D19"/>
  <c r="B19"/>
  <c r="J18"/>
  <c r="I18"/>
  <c r="H18"/>
  <c r="E18"/>
  <c r="D18"/>
  <c r="C18"/>
  <c r="C14"/>
  <c r="B14"/>
  <c r="C13"/>
  <c r="B13"/>
  <c r="C12"/>
  <c r="B12"/>
  <c r="H26" i="2"/>
  <c r="B26"/>
  <c r="H25"/>
  <c r="F25"/>
  <c r="B25"/>
  <c r="F11" i="13" l="1"/>
  <c r="F8"/>
  <c r="F10"/>
  <c r="F9"/>
  <c r="E11"/>
  <c r="E8"/>
  <c r="E10"/>
  <c r="E9"/>
  <c r="D11"/>
  <c r="D10"/>
  <c r="C11"/>
  <c r="C9"/>
  <c r="N24" i="8"/>
  <c r="C21" i="6"/>
  <c r="J19"/>
  <c r="J20"/>
  <c r="I21"/>
  <c r="I19"/>
  <c r="C20"/>
  <c r="I20"/>
  <c r="E26" i="2"/>
  <c r="N27" i="12"/>
  <c r="N27" i="11"/>
  <c r="N23" i="10"/>
  <c r="N24"/>
  <c r="P33" i="9"/>
  <c r="H24" i="2"/>
  <c r="F24"/>
  <c r="D26" s="1"/>
  <c r="E24"/>
  <c r="D25" s="1"/>
  <c r="B24"/>
  <c r="H23"/>
  <c r="F23"/>
  <c r="E23"/>
  <c r="D23"/>
  <c r="B23"/>
  <c r="L22"/>
  <c r="K22"/>
  <c r="J22"/>
  <c r="I22"/>
  <c r="F22"/>
  <c r="E22"/>
  <c r="D22"/>
  <c r="C22"/>
  <c r="C18"/>
  <c r="B18"/>
  <c r="C17"/>
  <c r="B17"/>
  <c r="C16"/>
  <c r="B16"/>
  <c r="C15"/>
  <c r="B15"/>
  <c r="C14"/>
  <c r="B14"/>
  <c r="C13"/>
  <c r="B13"/>
  <c r="N27" i="10" l="1"/>
  <c r="D8" i="13"/>
  <c r="D9"/>
  <c r="N28" i="8"/>
  <c r="C8" i="13"/>
  <c r="H21" i="6"/>
  <c r="H20"/>
  <c r="L20" s="1"/>
  <c r="H19"/>
  <c r="L19" s="1"/>
  <c r="L26" i="2"/>
  <c r="C26"/>
  <c r="L25"/>
  <c r="L24"/>
  <c r="L23"/>
  <c r="K26"/>
  <c r="K24"/>
  <c r="C25"/>
  <c r="K25"/>
  <c r="K23"/>
  <c r="J25"/>
  <c r="J26"/>
  <c r="J23"/>
  <c r="C24"/>
  <c r="J24"/>
  <c r="I25" l="1"/>
  <c r="N25" s="1"/>
  <c r="E28" i="13" s="1"/>
  <c r="I23" i="2"/>
  <c r="N23" s="1"/>
  <c r="C28" i="13" s="1"/>
  <c r="I24" i="2"/>
  <c r="N24" s="1"/>
  <c r="D28" i="13" s="1"/>
  <c r="I26" i="2"/>
  <c r="N26" s="1"/>
  <c r="F28" i="13" s="1"/>
  <c r="C29" l="1"/>
  <c r="C26"/>
  <c r="C27"/>
  <c r="C25"/>
  <c r="C24"/>
  <c r="F27"/>
  <c r="F26"/>
  <c r="F25"/>
  <c r="F24"/>
  <c r="D26"/>
  <c r="D27"/>
  <c r="D24"/>
  <c r="D25"/>
  <c r="E27"/>
  <c r="E24"/>
  <c r="E26"/>
  <c r="E25"/>
  <c r="N27" i="2"/>
  <c r="L21" i="6"/>
  <c r="L22" s="1"/>
  <c r="J21"/>
  <c r="G25" i="13" l="1"/>
  <c r="G24"/>
  <c r="G27"/>
  <c r="G26"/>
  <c r="G28" l="1"/>
</calcChain>
</file>

<file path=xl/sharedStrings.xml><?xml version="1.0" encoding="utf-8"?>
<sst xmlns="http://schemas.openxmlformats.org/spreadsheetml/2006/main" count="261" uniqueCount="57">
  <si>
    <t>options</t>
  </si>
  <si>
    <t>Long</t>
  </si>
  <si>
    <t>Location</t>
  </si>
  <si>
    <t>Salary</t>
  </si>
  <si>
    <t>Content</t>
  </si>
  <si>
    <t>A</t>
  </si>
  <si>
    <t>B</t>
  </si>
  <si>
    <t xml:space="preserve">Location </t>
  </si>
  <si>
    <t>Avg</t>
  </si>
  <si>
    <t>sum =</t>
  </si>
  <si>
    <t>Efficiency</t>
  </si>
  <si>
    <t>Impedance</t>
  </si>
  <si>
    <t>Photoe-</t>
  </si>
  <si>
    <t>Costs</t>
  </si>
  <si>
    <t>GOAL: SELECT MITIGATION IN DRIFTS FOR LONG STRAIGHTS SECTIONS</t>
  </si>
  <si>
    <t>CRITERIA:</t>
  </si>
  <si>
    <t>COMPARING CRITERIA</t>
  </si>
  <si>
    <t>Comparing Criteria (Matrix Form)</t>
  </si>
  <si>
    <t>Comparing Criteria Normalized</t>
  </si>
  <si>
    <t xml:space="preserve">Efficiency </t>
  </si>
  <si>
    <t>(SEY &amp; 10%epsy)</t>
  </si>
  <si>
    <t>(Manufacturing, Durability &amp; Maintanance)</t>
  </si>
  <si>
    <t>Yield</t>
  </si>
  <si>
    <t xml:space="preserve"> </t>
  </si>
  <si>
    <t>(PEY, SEY &amp; 10%epsy)</t>
  </si>
  <si>
    <t>Other</t>
  </si>
  <si>
    <t>ALTERNATIVES:</t>
  </si>
  <si>
    <t>Coating NEG</t>
  </si>
  <si>
    <t>Coating TiN/C</t>
  </si>
  <si>
    <t>Groves</t>
  </si>
  <si>
    <t>Electrodes</t>
  </si>
  <si>
    <t>(with or without solenoids)</t>
  </si>
  <si>
    <t>&amp; coating</t>
  </si>
  <si>
    <t>(assume also solenoids)</t>
  </si>
  <si>
    <t>COMPARING ALTERNATIVES WITH RESPECT TO "COSTS"</t>
  </si>
  <si>
    <t>COMPARING ALTERNATIVES WITH RESPECT TO "EFFICIENCY" IN DRIFTs</t>
  </si>
  <si>
    <t>Vacuum</t>
  </si>
  <si>
    <t>COMPARING ALTERNATIVES WITH RESPECT TO "VACUUM" in DRIFTs</t>
  </si>
  <si>
    <t>COMPARING ALTERNATIVES WITH RESPECT TO "IMPEDANCE" in DRIFTs</t>
  </si>
  <si>
    <t>Better</t>
  </si>
  <si>
    <t>Intensity</t>
  </si>
  <si>
    <t>Rationale for this judgement</t>
  </si>
  <si>
    <t>SEY after conditioning &lt;1 for TiN/C, and &gt;1 for NEG</t>
  </si>
  <si>
    <t>Lower SEY</t>
  </si>
  <si>
    <t>(with respect to electron cloud: PEY, SEY &amp; 10%epsy)</t>
  </si>
  <si>
    <t>GOAL: SELECT ELECTRON CLOUD MITIGATION IN DRIFT SECTIONS FOR LONG STRAIGHTS</t>
  </si>
  <si>
    <t>to suppress electron cloud we accept higher vacuum</t>
  </si>
  <si>
    <t>to suppress electron cloud instability we accept higher costs for vacuum components</t>
  </si>
  <si>
    <t>electron cloud has higher priority with repect to ring impedances</t>
  </si>
  <si>
    <t>Greater clearing electron efficiency - no data available on drift though</t>
  </si>
  <si>
    <t>(Note: need a design of electrodes in DRIFTs)</t>
  </si>
  <si>
    <t>Total</t>
  </si>
  <si>
    <t>Select electron cloud mitigation for DRIFTs in STRAIGHTs</t>
  </si>
  <si>
    <t>TOTALS</t>
  </si>
  <si>
    <t>Grooves TiN</t>
  </si>
  <si>
    <t>Grooves NEG</t>
  </si>
  <si>
    <t>Risk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</si>
</sst>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%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3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0" fillId="0" borderId="0" xfId="0" applyNumberFormat="1"/>
    <xf numFmtId="164" fontId="0" fillId="0" borderId="0" xfId="0" applyNumberFormat="1"/>
    <xf numFmtId="2" fontId="0" fillId="2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5" xfId="0" applyFont="1" applyBorder="1"/>
    <xf numFmtId="0" fontId="2" fillId="0" borderId="0" xfId="0" applyFont="1" applyFill="1"/>
    <xf numFmtId="0" fontId="2" fillId="0" borderId="11" xfId="0" applyFont="1" applyBorder="1"/>
    <xf numFmtId="0" fontId="1" fillId="0" borderId="6" xfId="0" applyFont="1" applyBorder="1" applyAlignment="1">
      <alignment horizontal="center"/>
    </xf>
    <xf numFmtId="0" fontId="2" fillId="0" borderId="12" xfId="0" applyFont="1" applyBorder="1"/>
    <xf numFmtId="0" fontId="1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164" fontId="2" fillId="0" borderId="0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0" xfId="0" applyNumberFormat="1" applyFont="1"/>
    <xf numFmtId="164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Fill="1" applyBorder="1"/>
    <xf numFmtId="0" fontId="2" fillId="0" borderId="15" xfId="0" applyFont="1" applyBorder="1"/>
    <xf numFmtId="2" fontId="2" fillId="0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165" fontId="0" fillId="0" borderId="0" xfId="0" applyNumberFormat="1"/>
    <xf numFmtId="16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6" borderId="10" xfId="0" applyFont="1" applyFill="1" applyBorder="1"/>
    <xf numFmtId="0" fontId="1" fillId="6" borderId="11" xfId="0" applyFont="1" applyFill="1" applyBorder="1"/>
    <xf numFmtId="0" fontId="1" fillId="6" borderId="12" xfId="0" applyFont="1" applyFill="1" applyBorder="1"/>
    <xf numFmtId="164" fontId="2" fillId="0" borderId="0" xfId="0" applyNumberFormat="1" applyFont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164" fontId="2" fillId="5" borderId="12" xfId="0" applyNumberFormat="1" applyFont="1" applyFill="1" applyBorder="1" applyAlignment="1">
      <alignment horizontal="center"/>
    </xf>
    <xf numFmtId="0" fontId="1" fillId="0" borderId="0" xfId="0" applyFont="1" applyFill="1"/>
    <xf numFmtId="164" fontId="2" fillId="4" borderId="13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164" fontId="2" fillId="7" borderId="3" xfId="0" applyNumberFormat="1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164" fontId="2" fillId="7" borderId="5" xfId="0" applyNumberFormat="1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/>
    </xf>
    <xf numFmtId="164" fontId="2" fillId="7" borderId="6" xfId="0" applyNumberFormat="1" applyFont="1" applyFill="1" applyBorder="1" applyAlignment="1">
      <alignment horizontal="center"/>
    </xf>
    <xf numFmtId="164" fontId="2" fillId="7" borderId="7" xfId="0" applyNumberFormat="1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center"/>
    </xf>
    <xf numFmtId="164" fontId="2" fillId="7" borderId="9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  <xf numFmtId="0" fontId="3" fillId="9" borderId="13" xfId="0" applyFont="1" applyFill="1" applyBorder="1"/>
    <xf numFmtId="0" fontId="4" fillId="9" borderId="14" xfId="0" applyFont="1" applyFill="1" applyBorder="1"/>
    <xf numFmtId="0" fontId="3" fillId="9" borderId="14" xfId="0" applyFont="1" applyFill="1" applyBorder="1"/>
    <xf numFmtId="0" fontId="3" fillId="9" borderId="15" xfId="0" applyFont="1" applyFill="1" applyBorder="1"/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4" borderId="14" xfId="0" applyFont="1" applyFill="1" applyBorder="1" applyAlignment="1">
      <alignment horizontal="left"/>
    </xf>
    <xf numFmtId="0" fontId="0" fillId="4" borderId="15" xfId="0" applyFont="1" applyFill="1" applyBorder="1" applyAlignment="1">
      <alignment horizontal="left"/>
    </xf>
    <xf numFmtId="0" fontId="0" fillId="4" borderId="13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FFFF"/>
      <color rgb="FFFFFFCC"/>
      <color rgb="FFFFFF99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3E03F22-1976-4435-939E-AAE005DEB4BB}" type="doc">
      <dgm:prSet loTypeId="urn:microsoft.com/office/officeart/2005/8/layout/hierarchy6" loCatId="hierarchy" qsTypeId="urn:microsoft.com/office/officeart/2005/8/quickstyle/simple5" qsCatId="simple" csTypeId="urn:microsoft.com/office/officeart/2005/8/colors/colorful4" csCatId="colorful" phldr="1"/>
      <dgm:spPr/>
      <dgm:t>
        <a:bodyPr/>
        <a:lstStyle/>
        <a:p>
          <a:endParaRPr lang="en-US"/>
        </a:p>
      </dgm:t>
    </dgm:pt>
    <dgm:pt modelId="{5B680A5C-31F0-406D-80FE-55ACB72F5EEA}">
      <dgm:prSet phldrT="[Text]" custT="1"/>
      <dgm:spPr/>
      <dgm:t>
        <a:bodyPr/>
        <a:lstStyle/>
        <a:p>
          <a:r>
            <a:rPr lang="en-US" sz="1400" b="0" i="0" u="none"/>
            <a:t>Goal: Select mitigation for DRIFT in STRAIGHTs</a:t>
          </a:r>
          <a:endParaRPr lang="en-US" sz="1400"/>
        </a:p>
      </dgm:t>
    </dgm:pt>
    <dgm:pt modelId="{7EAE4B46-FD49-4ABF-A80B-9804ECEE6EE8}" type="parTrans" cxnId="{252A2743-300E-415B-9D0A-1D5CE4DD8BD5}">
      <dgm:prSet/>
      <dgm:spPr/>
      <dgm:t>
        <a:bodyPr/>
        <a:lstStyle/>
        <a:p>
          <a:endParaRPr lang="en-US"/>
        </a:p>
      </dgm:t>
    </dgm:pt>
    <dgm:pt modelId="{9402EBC7-75CF-4A93-89D7-67453F22DD5C}" type="sibTrans" cxnId="{252A2743-300E-415B-9D0A-1D5CE4DD8BD5}">
      <dgm:prSet/>
      <dgm:spPr/>
      <dgm:t>
        <a:bodyPr/>
        <a:lstStyle/>
        <a:p>
          <a:endParaRPr lang="en-US"/>
        </a:p>
      </dgm:t>
    </dgm:pt>
    <dgm:pt modelId="{FD0889B6-AD45-4E5E-81CF-C314CBB5A27A}" type="asst">
      <dgm:prSet phldrT="[Text]" custT="1"/>
      <dgm:spPr/>
      <dgm:t>
        <a:bodyPr/>
        <a:lstStyle/>
        <a:p>
          <a:r>
            <a:rPr lang="en-US" sz="1400"/>
            <a:t>Efficiency</a:t>
          </a:r>
        </a:p>
        <a:p>
          <a:r>
            <a:rPr lang="en-US" sz="1400" b="1"/>
            <a:t>0.584</a:t>
          </a:r>
        </a:p>
      </dgm:t>
    </dgm:pt>
    <dgm:pt modelId="{FFF37CDD-CF33-470F-9349-6B27033559BC}" type="parTrans" cxnId="{352D53E9-1942-4580-884E-EA3F086E11AE}">
      <dgm:prSet/>
      <dgm:spPr/>
      <dgm:t>
        <a:bodyPr/>
        <a:lstStyle/>
        <a:p>
          <a:endParaRPr lang="en-US"/>
        </a:p>
      </dgm:t>
    </dgm:pt>
    <dgm:pt modelId="{BC86FDFF-EDBB-444D-A1EE-FD11EBC4C3FB}" type="sibTrans" cxnId="{352D53E9-1942-4580-884E-EA3F086E11AE}">
      <dgm:prSet/>
      <dgm:spPr/>
      <dgm:t>
        <a:bodyPr/>
        <a:lstStyle/>
        <a:p>
          <a:endParaRPr lang="en-US"/>
        </a:p>
      </dgm:t>
    </dgm:pt>
    <dgm:pt modelId="{532809EC-9818-4D26-A1D4-87ADE960E782}">
      <dgm:prSet phldrT="[Text]" custT="1"/>
      <dgm:spPr/>
      <dgm:t>
        <a:bodyPr/>
        <a:lstStyle/>
        <a:p>
          <a:r>
            <a:rPr lang="en-US" sz="1400" b="0" i="0" u="none"/>
            <a:t>Vacuum </a:t>
          </a:r>
          <a:r>
            <a:rPr lang="en-US" sz="1400" b="1" i="0" u="none"/>
            <a:t>0.107</a:t>
          </a:r>
          <a:endParaRPr lang="en-US" sz="1400" b="1"/>
        </a:p>
      </dgm:t>
    </dgm:pt>
    <dgm:pt modelId="{0AA24D95-5F03-4F5C-8BDE-70C486760051}" type="parTrans" cxnId="{D375F5B0-F236-4193-ABA0-2F3F1A8A2483}">
      <dgm:prSet/>
      <dgm:spPr/>
      <dgm:t>
        <a:bodyPr/>
        <a:lstStyle/>
        <a:p>
          <a:endParaRPr lang="en-US"/>
        </a:p>
      </dgm:t>
    </dgm:pt>
    <dgm:pt modelId="{99DBF3D2-93B5-40EC-8CEE-10AC153539EE}" type="sibTrans" cxnId="{D375F5B0-F236-4193-ABA0-2F3F1A8A2483}">
      <dgm:prSet/>
      <dgm:spPr/>
      <dgm:t>
        <a:bodyPr/>
        <a:lstStyle/>
        <a:p>
          <a:endParaRPr lang="en-US"/>
        </a:p>
      </dgm:t>
    </dgm:pt>
    <dgm:pt modelId="{319C80BD-FD52-4091-AA06-DBA65A6E8F93}">
      <dgm:prSet phldrT="[Text]" custT="1"/>
      <dgm:spPr/>
      <dgm:t>
        <a:bodyPr/>
        <a:lstStyle/>
        <a:p>
          <a:r>
            <a:rPr lang="en-US" sz="1400" b="0" i="0" u="none"/>
            <a:t>Impedance </a:t>
          </a:r>
          <a:r>
            <a:rPr lang="en-US" sz="1400" b="1" i="0" u="none"/>
            <a:t>0.262</a:t>
          </a:r>
          <a:endParaRPr lang="en-US" sz="1400" b="1"/>
        </a:p>
      </dgm:t>
    </dgm:pt>
    <dgm:pt modelId="{6D825024-F341-4361-BB93-34C98E56213F}" type="parTrans" cxnId="{770E5DD0-6EBB-400D-835E-8E1FBA834DC8}">
      <dgm:prSet/>
      <dgm:spPr/>
      <dgm:t>
        <a:bodyPr/>
        <a:lstStyle/>
        <a:p>
          <a:endParaRPr lang="en-US"/>
        </a:p>
      </dgm:t>
    </dgm:pt>
    <dgm:pt modelId="{B0D9E447-C3C0-4E23-9F12-808B92E4824E}" type="sibTrans" cxnId="{770E5DD0-6EBB-400D-835E-8E1FBA834DC8}">
      <dgm:prSet/>
      <dgm:spPr/>
      <dgm:t>
        <a:bodyPr/>
        <a:lstStyle/>
        <a:p>
          <a:endParaRPr lang="en-US"/>
        </a:p>
      </dgm:t>
    </dgm:pt>
    <dgm:pt modelId="{E9BB1A1B-E024-427A-BB3E-3236747E1C4B}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B261AF15-7412-47F6-9730-7F020E166A0D}" type="parTrans" cxnId="{8D17E414-361D-48E9-834C-BC79A8FDFD7C}">
      <dgm:prSet/>
      <dgm:spPr/>
      <dgm:t>
        <a:bodyPr/>
        <a:lstStyle/>
        <a:p>
          <a:endParaRPr lang="en-US"/>
        </a:p>
      </dgm:t>
    </dgm:pt>
    <dgm:pt modelId="{CBA4A707-CC67-45F1-B979-07686D2C21A5}" type="sibTrans" cxnId="{8D17E414-361D-48E9-834C-BC79A8FDFD7C}">
      <dgm:prSet/>
      <dgm:spPr/>
      <dgm:t>
        <a:bodyPr/>
        <a:lstStyle/>
        <a:p>
          <a:endParaRPr lang="en-US"/>
        </a:p>
      </dgm:t>
    </dgm:pt>
    <dgm:pt modelId="{4EFEB061-F7F6-4C56-8459-E487FF533CB6}" type="asst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0FD707AD-3497-4655-92CA-6FE303DAAF32}" type="parTrans" cxnId="{7DBB52EE-D7B5-414B-BACC-C8C619C948F1}">
      <dgm:prSet/>
      <dgm:spPr/>
      <dgm:t>
        <a:bodyPr/>
        <a:lstStyle/>
        <a:p>
          <a:endParaRPr lang="en-US"/>
        </a:p>
      </dgm:t>
    </dgm:pt>
    <dgm:pt modelId="{17D26DA3-467C-4327-80F5-AAA445A8D7FB}" type="sibTrans" cxnId="{7DBB52EE-D7B5-414B-BACC-C8C619C948F1}">
      <dgm:prSet/>
      <dgm:spPr/>
      <dgm:t>
        <a:bodyPr/>
        <a:lstStyle/>
        <a:p>
          <a:endParaRPr lang="en-US"/>
        </a:p>
      </dgm:t>
    </dgm:pt>
    <dgm:pt modelId="{AB336529-899B-4584-A95B-17552572F79D}" type="asst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F0CEE9C9-DCFF-498E-9B96-35A95C7E7705}" type="parTrans" cxnId="{9DBEEB9D-6D1C-47B1-8BCC-E79790808EC8}">
      <dgm:prSet/>
      <dgm:spPr/>
      <dgm:t>
        <a:bodyPr/>
        <a:lstStyle/>
        <a:p>
          <a:endParaRPr lang="en-US"/>
        </a:p>
      </dgm:t>
    </dgm:pt>
    <dgm:pt modelId="{3329C607-0CC2-4EA7-9FD4-597EE31B0CC0}" type="sibTrans" cxnId="{9DBEEB9D-6D1C-47B1-8BCC-E79790808EC8}">
      <dgm:prSet/>
      <dgm:spPr/>
      <dgm:t>
        <a:bodyPr/>
        <a:lstStyle/>
        <a:p>
          <a:endParaRPr lang="en-US"/>
        </a:p>
      </dgm:t>
    </dgm:pt>
    <dgm:pt modelId="{FFC55C42-B3B4-4A49-BC4A-4A5B60BDE9A2}" type="asst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C77BF26E-D18C-4EE3-A5EA-5E120EC89B46}" type="parTrans" cxnId="{51D2D4BB-9D6F-43A4-A91E-C7BEBFE96179}">
      <dgm:prSet/>
      <dgm:spPr/>
      <dgm:t>
        <a:bodyPr/>
        <a:lstStyle/>
        <a:p>
          <a:endParaRPr lang="en-US"/>
        </a:p>
      </dgm:t>
    </dgm:pt>
    <dgm:pt modelId="{BB7A8985-DC5E-4B6E-AABC-A3B5A849C39A}" type="sibTrans" cxnId="{51D2D4BB-9D6F-43A4-A91E-C7BEBFE96179}">
      <dgm:prSet/>
      <dgm:spPr/>
      <dgm:t>
        <a:bodyPr/>
        <a:lstStyle/>
        <a:p>
          <a:endParaRPr lang="en-US"/>
        </a:p>
      </dgm:t>
    </dgm:pt>
    <dgm:pt modelId="{DEFE72BE-D793-4A7B-8331-045263A246AC}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1F79AD81-29C0-4D93-9714-A8EE9B136482}" type="parTrans" cxnId="{582C9989-2D3E-41B6-A735-60E98B1E0EFD}">
      <dgm:prSet/>
      <dgm:spPr/>
      <dgm:t>
        <a:bodyPr/>
        <a:lstStyle/>
        <a:p>
          <a:endParaRPr lang="en-US"/>
        </a:p>
      </dgm:t>
    </dgm:pt>
    <dgm:pt modelId="{096D6389-2750-43FD-BD80-3A22DF966DA2}" type="sibTrans" cxnId="{582C9989-2D3E-41B6-A735-60E98B1E0EFD}">
      <dgm:prSet/>
      <dgm:spPr/>
      <dgm:t>
        <a:bodyPr/>
        <a:lstStyle/>
        <a:p>
          <a:endParaRPr lang="en-US"/>
        </a:p>
      </dgm:t>
    </dgm:pt>
    <dgm:pt modelId="{AA1082A9-8105-4C7D-BAEB-24F089E904DB}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666CEB3F-F80C-4B94-9A32-9438056D8C63}" type="parTrans" cxnId="{336361C9-8904-48B1-9EB7-9F8FE184EFB6}">
      <dgm:prSet/>
      <dgm:spPr/>
      <dgm:t>
        <a:bodyPr/>
        <a:lstStyle/>
        <a:p>
          <a:endParaRPr lang="en-US"/>
        </a:p>
      </dgm:t>
    </dgm:pt>
    <dgm:pt modelId="{0CF39DB6-C347-418C-A0CA-5EBF0BF31933}" type="sibTrans" cxnId="{336361C9-8904-48B1-9EB7-9F8FE184EFB6}">
      <dgm:prSet/>
      <dgm:spPr/>
      <dgm:t>
        <a:bodyPr/>
        <a:lstStyle/>
        <a:p>
          <a:endParaRPr lang="en-US"/>
        </a:p>
      </dgm:t>
    </dgm:pt>
    <dgm:pt modelId="{84AE79A5-C5DC-40B1-B7CA-F6AB14F7BE34}">
      <dgm:prSet phldrT="[Text]" custT="1"/>
      <dgm:spPr/>
      <dgm:t>
        <a:bodyPr/>
        <a:lstStyle/>
        <a:p>
          <a:r>
            <a:rPr lang="en-US" sz="1400"/>
            <a:t>Costs</a:t>
          </a:r>
        </a:p>
        <a:p>
          <a:r>
            <a:rPr lang="en-US" sz="1400"/>
            <a:t>0.047</a:t>
          </a:r>
        </a:p>
      </dgm:t>
    </dgm:pt>
    <dgm:pt modelId="{C5BB32D8-A1A9-436F-88CE-606E0FAD02D2}" type="parTrans" cxnId="{BBE66865-D448-4A37-902C-F546836474BB}">
      <dgm:prSet/>
      <dgm:spPr/>
      <dgm:t>
        <a:bodyPr/>
        <a:lstStyle/>
        <a:p>
          <a:endParaRPr lang="en-US"/>
        </a:p>
      </dgm:t>
    </dgm:pt>
    <dgm:pt modelId="{9A4FD3AB-B0AC-4DF0-AE8C-9C2DF85D7EB3}" type="sibTrans" cxnId="{BBE66865-D448-4A37-902C-F546836474BB}">
      <dgm:prSet/>
      <dgm:spPr/>
      <dgm:t>
        <a:bodyPr/>
        <a:lstStyle/>
        <a:p>
          <a:endParaRPr lang="en-US"/>
        </a:p>
      </dgm:t>
    </dgm:pt>
    <dgm:pt modelId="{11C5AD9F-46FA-4600-B2F9-AF888B789E8B}">
      <dgm:prSet phldrT="[Text]" custT="1"/>
      <dgm:spPr/>
      <dgm:t>
        <a:bodyPr/>
        <a:lstStyle/>
        <a:p>
          <a:r>
            <a:rPr lang="en-US" sz="1400"/>
            <a:t>Manufacturing</a:t>
          </a:r>
        </a:p>
      </dgm:t>
    </dgm:pt>
    <dgm:pt modelId="{40EFDCE3-F5EE-405B-B3DF-DCC6C8E54C55}" type="parTrans" cxnId="{D62D1F8A-2AA6-4FC8-BF1B-79B059E921E2}">
      <dgm:prSet/>
      <dgm:spPr/>
      <dgm:t>
        <a:bodyPr/>
        <a:lstStyle/>
        <a:p>
          <a:endParaRPr lang="en-US"/>
        </a:p>
      </dgm:t>
    </dgm:pt>
    <dgm:pt modelId="{67C5ED38-D4C1-4DB3-B1FA-1400BD801302}" type="sibTrans" cxnId="{D62D1F8A-2AA6-4FC8-BF1B-79B059E921E2}">
      <dgm:prSet/>
      <dgm:spPr/>
      <dgm:t>
        <a:bodyPr/>
        <a:lstStyle/>
        <a:p>
          <a:endParaRPr lang="en-US"/>
        </a:p>
      </dgm:t>
    </dgm:pt>
    <dgm:pt modelId="{59376D12-40C7-436B-B316-C0EA7D809889}" type="asst">
      <dgm:prSet phldrT="[Text]" custT="1"/>
      <dgm:spPr/>
      <dgm:t>
        <a:bodyPr/>
        <a:lstStyle/>
        <a:p>
          <a:r>
            <a:rPr lang="en-US" sz="1400"/>
            <a:t>PEY</a:t>
          </a:r>
        </a:p>
      </dgm:t>
    </dgm:pt>
    <dgm:pt modelId="{EAE29CA4-DF3B-494C-A392-7FF5B3F9C55B}" type="parTrans" cxnId="{99BD8901-4336-42CB-9E3F-A227142A1BF2}">
      <dgm:prSet/>
      <dgm:spPr/>
      <dgm:t>
        <a:bodyPr/>
        <a:lstStyle/>
        <a:p>
          <a:endParaRPr lang="en-US"/>
        </a:p>
      </dgm:t>
    </dgm:pt>
    <dgm:pt modelId="{66F4E25A-73D2-4709-A2B1-07010B3B03CA}" type="sibTrans" cxnId="{99BD8901-4336-42CB-9E3F-A227142A1BF2}">
      <dgm:prSet/>
      <dgm:spPr/>
      <dgm:t>
        <a:bodyPr/>
        <a:lstStyle/>
        <a:p>
          <a:endParaRPr lang="en-US"/>
        </a:p>
      </dgm:t>
    </dgm:pt>
    <dgm:pt modelId="{EEC6250D-DB34-43E0-AE75-8BD806D49B9A}" type="asst">
      <dgm:prSet phldrT="[Text]" custT="1"/>
      <dgm:spPr/>
      <dgm:t>
        <a:bodyPr/>
        <a:lstStyle/>
        <a:p>
          <a:r>
            <a:rPr lang="en-US" sz="1400"/>
            <a:t>SEY</a:t>
          </a:r>
        </a:p>
      </dgm:t>
    </dgm:pt>
    <dgm:pt modelId="{71B81E09-60A0-42CD-90FD-D7AD6533C8B5}" type="parTrans" cxnId="{8057A806-8974-4181-B533-AFE9C5190811}">
      <dgm:prSet/>
      <dgm:spPr/>
      <dgm:t>
        <a:bodyPr/>
        <a:lstStyle/>
        <a:p>
          <a:endParaRPr lang="en-US"/>
        </a:p>
      </dgm:t>
    </dgm:pt>
    <dgm:pt modelId="{5F68DDCF-A5F3-4CF4-B66E-6A2D7941DF21}" type="sibTrans" cxnId="{8057A806-8974-4181-B533-AFE9C5190811}">
      <dgm:prSet/>
      <dgm:spPr/>
      <dgm:t>
        <a:bodyPr/>
        <a:lstStyle/>
        <a:p>
          <a:endParaRPr lang="en-US"/>
        </a:p>
      </dgm:t>
    </dgm:pt>
    <dgm:pt modelId="{63E36EFA-1ED7-469C-A0F5-A08D38997D4A}" type="asst">
      <dgm:prSet phldrT="[Text]" custT="1"/>
      <dgm:spPr/>
      <dgm:t>
        <a:bodyPr/>
        <a:lstStyle/>
        <a:p>
          <a:r>
            <a:rPr lang="en-US" sz="1400"/>
            <a:t>&lt;10% epsy</a:t>
          </a:r>
        </a:p>
      </dgm:t>
    </dgm:pt>
    <dgm:pt modelId="{1BA9C2B9-156D-4609-9B68-1FA94B9ED924}" type="parTrans" cxnId="{934C0271-2742-463C-9F03-0FDC7E425AC7}">
      <dgm:prSet/>
      <dgm:spPr/>
      <dgm:t>
        <a:bodyPr/>
        <a:lstStyle/>
        <a:p>
          <a:endParaRPr lang="en-US"/>
        </a:p>
      </dgm:t>
    </dgm:pt>
    <dgm:pt modelId="{D9AC6E5D-4588-4373-A3BA-08A48D324778}" type="sibTrans" cxnId="{934C0271-2742-463C-9F03-0FDC7E425AC7}">
      <dgm:prSet/>
      <dgm:spPr/>
      <dgm:t>
        <a:bodyPr/>
        <a:lstStyle/>
        <a:p>
          <a:endParaRPr lang="en-US"/>
        </a:p>
      </dgm:t>
    </dgm:pt>
    <dgm:pt modelId="{49F7D7C4-F0F0-4A06-B8F8-DED3C82C2907}">
      <dgm:prSet phldrT="[Text]" custT="1"/>
      <dgm:spPr/>
      <dgm:t>
        <a:bodyPr/>
        <a:lstStyle/>
        <a:p>
          <a:r>
            <a:rPr lang="en-US" sz="1400"/>
            <a:t>Durability</a:t>
          </a:r>
        </a:p>
      </dgm:t>
    </dgm:pt>
    <dgm:pt modelId="{2D1FBF79-A288-4261-8A45-030A1B695FD6}" type="parTrans" cxnId="{6DAFBED9-DF65-48D7-AF77-85D3ED97388F}">
      <dgm:prSet/>
      <dgm:spPr/>
      <dgm:t>
        <a:bodyPr/>
        <a:lstStyle/>
        <a:p>
          <a:endParaRPr lang="en-US"/>
        </a:p>
      </dgm:t>
    </dgm:pt>
    <dgm:pt modelId="{D9015CC6-F50F-4D22-B8AD-D543DC1910CF}" type="sibTrans" cxnId="{6DAFBED9-DF65-48D7-AF77-85D3ED97388F}">
      <dgm:prSet/>
      <dgm:spPr/>
      <dgm:t>
        <a:bodyPr/>
        <a:lstStyle/>
        <a:p>
          <a:endParaRPr lang="en-US"/>
        </a:p>
      </dgm:t>
    </dgm:pt>
    <dgm:pt modelId="{2A8FC80F-4AAD-48F9-93D6-D4B9D0C24504}">
      <dgm:prSet phldrT="[Text]" custT="1"/>
      <dgm:spPr/>
      <dgm:t>
        <a:bodyPr/>
        <a:lstStyle/>
        <a:p>
          <a:r>
            <a:rPr lang="en-US" sz="1400"/>
            <a:t>Maintanance</a:t>
          </a:r>
        </a:p>
      </dgm:t>
    </dgm:pt>
    <dgm:pt modelId="{88CAED7E-E8F3-4889-9BD1-D7C4D597C9EA}" type="parTrans" cxnId="{79F82574-1C2E-44F2-825A-10DF7133CA7C}">
      <dgm:prSet/>
      <dgm:spPr/>
      <dgm:t>
        <a:bodyPr/>
        <a:lstStyle/>
        <a:p>
          <a:endParaRPr lang="en-US"/>
        </a:p>
      </dgm:t>
    </dgm:pt>
    <dgm:pt modelId="{E63CE485-4033-4B40-90AF-29CFD3AF4111}" type="sibTrans" cxnId="{79F82574-1C2E-44F2-825A-10DF7133CA7C}">
      <dgm:prSet/>
      <dgm:spPr/>
      <dgm:t>
        <a:bodyPr/>
        <a:lstStyle/>
        <a:p>
          <a:endParaRPr lang="en-US"/>
        </a:p>
      </dgm:t>
    </dgm:pt>
    <dgm:pt modelId="{A57EE63A-6E15-45B7-9580-5C340297426F}">
      <dgm:prSet phldrT="[Text]" custT="1"/>
      <dgm:spPr/>
      <dgm:t>
        <a:bodyPr/>
        <a:lstStyle/>
        <a:p>
          <a:r>
            <a:rPr lang="en-US" sz="1300"/>
            <a:t>4 Alternatves</a:t>
          </a:r>
        </a:p>
      </dgm:t>
    </dgm:pt>
    <dgm:pt modelId="{5FC31943-DF50-41B2-8E9B-E48E503B3428}" type="parTrans" cxnId="{352E83F2-783C-4E2D-AFDD-C3C8615E370F}">
      <dgm:prSet/>
      <dgm:spPr/>
      <dgm:t>
        <a:bodyPr/>
        <a:lstStyle/>
        <a:p>
          <a:endParaRPr lang="en-US"/>
        </a:p>
      </dgm:t>
    </dgm:pt>
    <dgm:pt modelId="{7EB436B8-47BF-4EDF-BAE3-919A8FD42FFC}" type="sibTrans" cxnId="{352E83F2-783C-4E2D-AFDD-C3C8615E370F}">
      <dgm:prSet/>
      <dgm:spPr/>
      <dgm:t>
        <a:bodyPr/>
        <a:lstStyle/>
        <a:p>
          <a:endParaRPr lang="en-US"/>
        </a:p>
      </dgm:t>
    </dgm:pt>
    <dgm:pt modelId="{968BDA7D-4E32-479A-85A8-5D4EDD10FD0C}">
      <dgm:prSet phldrT="[Text]" custT="1"/>
      <dgm:spPr/>
      <dgm:t>
        <a:bodyPr/>
        <a:lstStyle/>
        <a:p>
          <a:r>
            <a:rPr lang="en-US" sz="1300"/>
            <a:t>4 Alternatives</a:t>
          </a:r>
        </a:p>
      </dgm:t>
    </dgm:pt>
    <dgm:pt modelId="{DCB57450-0D9D-4934-85C8-2999DF5216D6}" type="parTrans" cxnId="{53EB43EB-074D-4922-A717-003CEA78F2AE}">
      <dgm:prSet/>
      <dgm:spPr/>
      <dgm:t>
        <a:bodyPr/>
        <a:lstStyle/>
        <a:p>
          <a:endParaRPr lang="en-US"/>
        </a:p>
      </dgm:t>
    </dgm:pt>
    <dgm:pt modelId="{7BB96A95-9D35-4033-8B84-FF10898A30DD}" type="sibTrans" cxnId="{53EB43EB-074D-4922-A717-003CEA78F2AE}">
      <dgm:prSet/>
      <dgm:spPr/>
      <dgm:t>
        <a:bodyPr/>
        <a:lstStyle/>
        <a:p>
          <a:endParaRPr lang="en-US"/>
        </a:p>
      </dgm:t>
    </dgm:pt>
    <dgm:pt modelId="{CD71A189-DE5B-4728-896D-5016BA6A6A6A}" type="pres">
      <dgm:prSet presAssocID="{C3E03F22-1976-4435-939E-AAE005DEB4BB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4778DE82-976D-48C3-B0AD-42FB26389DCB}" type="pres">
      <dgm:prSet presAssocID="{C3E03F22-1976-4435-939E-AAE005DEB4BB}" presName="hierFlow" presStyleCnt="0"/>
      <dgm:spPr/>
      <dgm:t>
        <a:bodyPr/>
        <a:lstStyle/>
        <a:p>
          <a:endParaRPr lang="en-US"/>
        </a:p>
      </dgm:t>
    </dgm:pt>
    <dgm:pt modelId="{BBFE9CF4-48AC-4860-A684-ED7C46781D19}" type="pres">
      <dgm:prSet presAssocID="{C3E03F22-1976-4435-939E-AAE005DEB4BB}" presName="hierChild1" presStyleCnt="0">
        <dgm:presLayoutVars>
          <dgm:chPref val="1"/>
          <dgm:animOne val="branch"/>
          <dgm:animLvl val="lvl"/>
        </dgm:presLayoutVars>
      </dgm:prSet>
      <dgm:spPr/>
      <dgm:t>
        <a:bodyPr/>
        <a:lstStyle/>
        <a:p>
          <a:endParaRPr lang="en-US"/>
        </a:p>
      </dgm:t>
    </dgm:pt>
    <dgm:pt modelId="{528B55DE-DDA4-4DD0-8FFC-6300032BA9A3}" type="pres">
      <dgm:prSet presAssocID="{5B680A5C-31F0-406D-80FE-55ACB72F5EEA}" presName="Name14" presStyleCnt="0"/>
      <dgm:spPr/>
      <dgm:t>
        <a:bodyPr/>
        <a:lstStyle/>
        <a:p>
          <a:endParaRPr lang="en-US"/>
        </a:p>
      </dgm:t>
    </dgm:pt>
    <dgm:pt modelId="{84C25D43-64E9-4B75-9E46-598E00C6244C}" type="pres">
      <dgm:prSet presAssocID="{5B680A5C-31F0-406D-80FE-55ACB72F5EEA}" presName="level1Shape" presStyleLbl="node0" presStyleIdx="0" presStyleCnt="1" custScaleX="411144" custLinFactY="-55272" custLinFactNeighborX="-10220" custLinFactNeighborY="-100000">
        <dgm:presLayoutVars>
          <dgm:chPref val="3"/>
        </dgm:presLayoutVars>
      </dgm:prSet>
      <dgm:spPr/>
      <dgm:t>
        <a:bodyPr/>
        <a:lstStyle/>
        <a:p>
          <a:endParaRPr lang="en-US"/>
        </a:p>
      </dgm:t>
    </dgm:pt>
    <dgm:pt modelId="{C937C1D0-D4F4-46FD-A020-E13D41287674}" type="pres">
      <dgm:prSet presAssocID="{5B680A5C-31F0-406D-80FE-55ACB72F5EEA}" presName="hierChild2" presStyleCnt="0"/>
      <dgm:spPr/>
      <dgm:t>
        <a:bodyPr/>
        <a:lstStyle/>
        <a:p>
          <a:endParaRPr lang="en-US"/>
        </a:p>
      </dgm:t>
    </dgm:pt>
    <dgm:pt modelId="{1FDD4E73-A695-4A23-AAB4-ED0A2165FC52}" type="pres">
      <dgm:prSet presAssocID="{FFF37CDD-CF33-470F-9349-6B27033559BC}" presName="Name19" presStyleLbl="parChTrans1D2" presStyleIdx="0" presStyleCnt="4"/>
      <dgm:spPr/>
      <dgm:t>
        <a:bodyPr/>
        <a:lstStyle/>
        <a:p>
          <a:endParaRPr lang="en-US"/>
        </a:p>
      </dgm:t>
    </dgm:pt>
    <dgm:pt modelId="{B9C215A8-815C-416C-BA11-51476B50AFA3}" type="pres">
      <dgm:prSet presAssocID="{FD0889B6-AD45-4E5E-81CF-C314CBB5A27A}" presName="Name21" presStyleCnt="0"/>
      <dgm:spPr/>
      <dgm:t>
        <a:bodyPr/>
        <a:lstStyle/>
        <a:p>
          <a:endParaRPr lang="en-US"/>
        </a:p>
      </dgm:t>
    </dgm:pt>
    <dgm:pt modelId="{A488A80E-518C-4ED3-85B6-696F7E47A6CF}" type="pres">
      <dgm:prSet presAssocID="{FD0889B6-AD45-4E5E-81CF-C314CBB5A27A}" presName="level2Shape" presStyleLbl="asst1" presStyleIdx="0" presStyleCnt="7" custLinFactNeighborY="-60693"/>
      <dgm:spPr/>
      <dgm:t>
        <a:bodyPr/>
        <a:lstStyle/>
        <a:p>
          <a:endParaRPr lang="en-US"/>
        </a:p>
      </dgm:t>
    </dgm:pt>
    <dgm:pt modelId="{9569FD2E-F4E4-439A-8384-E58174EFB5F2}" type="pres">
      <dgm:prSet presAssocID="{FD0889B6-AD45-4E5E-81CF-C314CBB5A27A}" presName="hierChild3" presStyleCnt="0"/>
      <dgm:spPr/>
      <dgm:t>
        <a:bodyPr/>
        <a:lstStyle/>
        <a:p>
          <a:endParaRPr lang="en-US"/>
        </a:p>
      </dgm:t>
    </dgm:pt>
    <dgm:pt modelId="{A6CE9C36-0FF5-40F2-A3E0-E647B31F3250}" type="pres">
      <dgm:prSet presAssocID="{EAE29CA4-DF3B-494C-A392-7FF5B3F9C55B}" presName="Name19" presStyleLbl="parChTrans1D3" presStyleIdx="0" presStyleCnt="8"/>
      <dgm:spPr/>
      <dgm:t>
        <a:bodyPr/>
        <a:lstStyle/>
        <a:p>
          <a:endParaRPr lang="en-US"/>
        </a:p>
      </dgm:t>
    </dgm:pt>
    <dgm:pt modelId="{F28042D5-E89B-4A5A-9A5E-AB7AA406396A}" type="pres">
      <dgm:prSet presAssocID="{59376D12-40C7-436B-B316-C0EA7D809889}" presName="Name21" presStyleCnt="0"/>
      <dgm:spPr/>
      <dgm:t>
        <a:bodyPr/>
        <a:lstStyle/>
        <a:p>
          <a:endParaRPr lang="en-US"/>
        </a:p>
      </dgm:t>
    </dgm:pt>
    <dgm:pt modelId="{A3497915-1DAB-4B58-83AD-6BCB2F76180F}" type="pres">
      <dgm:prSet presAssocID="{59376D12-40C7-436B-B316-C0EA7D809889}" presName="level2Shape" presStyleLbl="asst1" presStyleIdx="1" presStyleCnt="7" custLinFactNeighborY="-25722"/>
      <dgm:spPr/>
      <dgm:t>
        <a:bodyPr/>
        <a:lstStyle/>
        <a:p>
          <a:endParaRPr lang="en-US"/>
        </a:p>
      </dgm:t>
    </dgm:pt>
    <dgm:pt modelId="{D0CBA1DA-5EC4-4C70-A6B0-3E67FE35DDD5}" type="pres">
      <dgm:prSet presAssocID="{59376D12-40C7-436B-B316-C0EA7D809889}" presName="hierChild3" presStyleCnt="0"/>
      <dgm:spPr/>
      <dgm:t>
        <a:bodyPr/>
        <a:lstStyle/>
        <a:p>
          <a:endParaRPr lang="en-US"/>
        </a:p>
      </dgm:t>
    </dgm:pt>
    <dgm:pt modelId="{B331AF78-EC7A-40BD-BC0E-10920B86D7CC}" type="pres">
      <dgm:prSet presAssocID="{0FD707AD-3497-4655-92CA-6FE303DAAF32}" presName="Name19" presStyleLbl="parChTrans1D4" presStyleIdx="0" presStyleCnt="6"/>
      <dgm:spPr/>
      <dgm:t>
        <a:bodyPr/>
        <a:lstStyle/>
        <a:p>
          <a:endParaRPr lang="en-US"/>
        </a:p>
      </dgm:t>
    </dgm:pt>
    <dgm:pt modelId="{49AF8CDD-5A7A-43A3-AE65-58E089C64326}" type="pres">
      <dgm:prSet presAssocID="{4EFEB061-F7F6-4C56-8459-E487FF533CB6}" presName="Name21" presStyleCnt="0"/>
      <dgm:spPr/>
      <dgm:t>
        <a:bodyPr/>
        <a:lstStyle/>
        <a:p>
          <a:endParaRPr lang="en-US"/>
        </a:p>
      </dgm:t>
    </dgm:pt>
    <dgm:pt modelId="{E318551C-327D-416A-8F08-21A911180AC6}" type="pres">
      <dgm:prSet presAssocID="{4EFEB061-F7F6-4C56-8459-E487FF533CB6}" presName="level2Shape" presStyleLbl="asst1" presStyleIdx="2" presStyleCnt="7" custLinFactNeighborY="84311"/>
      <dgm:spPr/>
      <dgm:t>
        <a:bodyPr/>
        <a:lstStyle/>
        <a:p>
          <a:endParaRPr lang="en-US"/>
        </a:p>
      </dgm:t>
    </dgm:pt>
    <dgm:pt modelId="{6029D3B0-5D0A-4C62-97F7-433218DC40C9}" type="pres">
      <dgm:prSet presAssocID="{4EFEB061-F7F6-4C56-8459-E487FF533CB6}" presName="hierChild3" presStyleCnt="0"/>
      <dgm:spPr/>
      <dgm:t>
        <a:bodyPr/>
        <a:lstStyle/>
        <a:p>
          <a:endParaRPr lang="en-US"/>
        </a:p>
      </dgm:t>
    </dgm:pt>
    <dgm:pt modelId="{A55C09FD-C49C-442C-B68C-A9B59BF82CC9}" type="pres">
      <dgm:prSet presAssocID="{71B81E09-60A0-42CD-90FD-D7AD6533C8B5}" presName="Name19" presStyleLbl="parChTrans1D3" presStyleIdx="1" presStyleCnt="8"/>
      <dgm:spPr/>
      <dgm:t>
        <a:bodyPr/>
        <a:lstStyle/>
        <a:p>
          <a:endParaRPr lang="en-US"/>
        </a:p>
      </dgm:t>
    </dgm:pt>
    <dgm:pt modelId="{675A769F-ADC1-49A8-856D-23F31AFF10B3}" type="pres">
      <dgm:prSet presAssocID="{EEC6250D-DB34-43E0-AE75-8BD806D49B9A}" presName="Name21" presStyleCnt="0"/>
      <dgm:spPr/>
      <dgm:t>
        <a:bodyPr/>
        <a:lstStyle/>
        <a:p>
          <a:endParaRPr lang="en-US"/>
        </a:p>
      </dgm:t>
    </dgm:pt>
    <dgm:pt modelId="{D6A1EAA2-D64B-4E2E-B818-23376A2ECFC5}" type="pres">
      <dgm:prSet presAssocID="{EEC6250D-DB34-43E0-AE75-8BD806D49B9A}" presName="level2Shape" presStyleLbl="asst1" presStyleIdx="3" presStyleCnt="7" custLinFactNeighborY="-25722"/>
      <dgm:spPr/>
      <dgm:t>
        <a:bodyPr/>
        <a:lstStyle/>
        <a:p>
          <a:endParaRPr lang="en-US"/>
        </a:p>
      </dgm:t>
    </dgm:pt>
    <dgm:pt modelId="{B428CA63-AC22-4BB4-947E-708D2F9B4891}" type="pres">
      <dgm:prSet presAssocID="{EEC6250D-DB34-43E0-AE75-8BD806D49B9A}" presName="hierChild3" presStyleCnt="0"/>
      <dgm:spPr/>
      <dgm:t>
        <a:bodyPr/>
        <a:lstStyle/>
        <a:p>
          <a:endParaRPr lang="en-US"/>
        </a:p>
      </dgm:t>
    </dgm:pt>
    <dgm:pt modelId="{6BFB5891-A61C-473B-949B-BF0323D2AA7F}" type="pres">
      <dgm:prSet presAssocID="{F0CEE9C9-DCFF-498E-9B96-35A95C7E7705}" presName="Name19" presStyleLbl="parChTrans1D4" presStyleIdx="1" presStyleCnt="6"/>
      <dgm:spPr/>
      <dgm:t>
        <a:bodyPr/>
        <a:lstStyle/>
        <a:p>
          <a:endParaRPr lang="en-US"/>
        </a:p>
      </dgm:t>
    </dgm:pt>
    <dgm:pt modelId="{B62ABD82-7E06-4763-9A67-870BF26A1125}" type="pres">
      <dgm:prSet presAssocID="{AB336529-899B-4584-A95B-17552572F79D}" presName="Name21" presStyleCnt="0"/>
      <dgm:spPr/>
      <dgm:t>
        <a:bodyPr/>
        <a:lstStyle/>
        <a:p>
          <a:endParaRPr lang="en-US"/>
        </a:p>
      </dgm:t>
    </dgm:pt>
    <dgm:pt modelId="{95B94149-85D4-4514-ABB1-0D08696476F3}" type="pres">
      <dgm:prSet presAssocID="{AB336529-899B-4584-A95B-17552572F79D}" presName="level2Shape" presStyleLbl="asst1" presStyleIdx="4" presStyleCnt="7" custLinFactNeighborY="84311"/>
      <dgm:spPr/>
      <dgm:t>
        <a:bodyPr/>
        <a:lstStyle/>
        <a:p>
          <a:endParaRPr lang="en-US"/>
        </a:p>
      </dgm:t>
    </dgm:pt>
    <dgm:pt modelId="{AF0077FD-2F24-479F-BF2C-5074F1D4AA0E}" type="pres">
      <dgm:prSet presAssocID="{AB336529-899B-4584-A95B-17552572F79D}" presName="hierChild3" presStyleCnt="0"/>
      <dgm:spPr/>
      <dgm:t>
        <a:bodyPr/>
        <a:lstStyle/>
        <a:p>
          <a:endParaRPr lang="en-US"/>
        </a:p>
      </dgm:t>
    </dgm:pt>
    <dgm:pt modelId="{94BFF0B9-CE9F-4F04-A963-5274231BF6B8}" type="pres">
      <dgm:prSet presAssocID="{1BA9C2B9-156D-4609-9B68-1FA94B9ED924}" presName="Name19" presStyleLbl="parChTrans1D3" presStyleIdx="2" presStyleCnt="8"/>
      <dgm:spPr/>
      <dgm:t>
        <a:bodyPr/>
        <a:lstStyle/>
        <a:p>
          <a:endParaRPr lang="en-US"/>
        </a:p>
      </dgm:t>
    </dgm:pt>
    <dgm:pt modelId="{9F89042A-DA28-4268-9F54-308106E7B992}" type="pres">
      <dgm:prSet presAssocID="{63E36EFA-1ED7-469C-A0F5-A08D38997D4A}" presName="Name21" presStyleCnt="0"/>
      <dgm:spPr/>
      <dgm:t>
        <a:bodyPr/>
        <a:lstStyle/>
        <a:p>
          <a:endParaRPr lang="en-US"/>
        </a:p>
      </dgm:t>
    </dgm:pt>
    <dgm:pt modelId="{EEB68C3E-3CEB-4A2A-A15D-0031620EEA78}" type="pres">
      <dgm:prSet presAssocID="{63E36EFA-1ED7-469C-A0F5-A08D38997D4A}" presName="level2Shape" presStyleLbl="asst1" presStyleIdx="5" presStyleCnt="7" custLinFactNeighborY="-25722"/>
      <dgm:spPr/>
      <dgm:t>
        <a:bodyPr/>
        <a:lstStyle/>
        <a:p>
          <a:endParaRPr lang="en-US"/>
        </a:p>
      </dgm:t>
    </dgm:pt>
    <dgm:pt modelId="{E46285B9-9C68-4818-A55B-04EAB8B93352}" type="pres">
      <dgm:prSet presAssocID="{63E36EFA-1ED7-469C-A0F5-A08D38997D4A}" presName="hierChild3" presStyleCnt="0"/>
      <dgm:spPr/>
      <dgm:t>
        <a:bodyPr/>
        <a:lstStyle/>
        <a:p>
          <a:endParaRPr lang="en-US"/>
        </a:p>
      </dgm:t>
    </dgm:pt>
    <dgm:pt modelId="{D68A914B-3EB1-455E-BAED-61AF7A4B5590}" type="pres">
      <dgm:prSet presAssocID="{C77BF26E-D18C-4EE3-A5EA-5E120EC89B46}" presName="Name19" presStyleLbl="parChTrans1D4" presStyleIdx="2" presStyleCnt="6"/>
      <dgm:spPr/>
      <dgm:t>
        <a:bodyPr/>
        <a:lstStyle/>
        <a:p>
          <a:endParaRPr lang="en-US"/>
        </a:p>
      </dgm:t>
    </dgm:pt>
    <dgm:pt modelId="{41A76F6F-387D-4322-82B9-A9D8E02A354A}" type="pres">
      <dgm:prSet presAssocID="{FFC55C42-B3B4-4A49-BC4A-4A5B60BDE9A2}" presName="Name21" presStyleCnt="0"/>
      <dgm:spPr/>
      <dgm:t>
        <a:bodyPr/>
        <a:lstStyle/>
        <a:p>
          <a:endParaRPr lang="en-US"/>
        </a:p>
      </dgm:t>
    </dgm:pt>
    <dgm:pt modelId="{9F2F1EA6-824A-4FAD-AE7F-8C4E559B361C}" type="pres">
      <dgm:prSet presAssocID="{FFC55C42-B3B4-4A49-BC4A-4A5B60BDE9A2}" presName="level2Shape" presStyleLbl="asst1" presStyleIdx="6" presStyleCnt="7" custLinFactNeighborY="84311"/>
      <dgm:spPr/>
      <dgm:t>
        <a:bodyPr/>
        <a:lstStyle/>
        <a:p>
          <a:endParaRPr lang="en-US"/>
        </a:p>
      </dgm:t>
    </dgm:pt>
    <dgm:pt modelId="{0D0E2C7A-675D-4E7D-8B23-6A53AD541E13}" type="pres">
      <dgm:prSet presAssocID="{FFC55C42-B3B4-4A49-BC4A-4A5B60BDE9A2}" presName="hierChild3" presStyleCnt="0"/>
      <dgm:spPr/>
      <dgm:t>
        <a:bodyPr/>
        <a:lstStyle/>
        <a:p>
          <a:endParaRPr lang="en-US"/>
        </a:p>
      </dgm:t>
    </dgm:pt>
    <dgm:pt modelId="{EECBBA16-31D1-4CA6-B356-19312A9DC5B4}" type="pres">
      <dgm:prSet presAssocID="{0AA24D95-5F03-4F5C-8BDE-70C486760051}" presName="Name19" presStyleLbl="parChTrans1D2" presStyleIdx="1" presStyleCnt="4"/>
      <dgm:spPr/>
      <dgm:t>
        <a:bodyPr/>
        <a:lstStyle/>
        <a:p>
          <a:endParaRPr lang="en-US"/>
        </a:p>
      </dgm:t>
    </dgm:pt>
    <dgm:pt modelId="{0743F455-3C43-477B-82E9-12A5F0618D7B}" type="pres">
      <dgm:prSet presAssocID="{532809EC-9818-4D26-A1D4-87ADE960E782}" presName="Name21" presStyleCnt="0"/>
      <dgm:spPr/>
      <dgm:t>
        <a:bodyPr/>
        <a:lstStyle/>
        <a:p>
          <a:endParaRPr lang="en-US"/>
        </a:p>
      </dgm:t>
    </dgm:pt>
    <dgm:pt modelId="{9CA90D0D-FF4D-4FDC-B4AC-6924A39C9D29}" type="pres">
      <dgm:prSet presAssocID="{532809EC-9818-4D26-A1D4-87ADE960E782}" presName="level2Shape" presStyleLbl="node2" presStyleIdx="0" presStyleCnt="3" custLinFactNeighborY="-60693"/>
      <dgm:spPr/>
      <dgm:t>
        <a:bodyPr/>
        <a:lstStyle/>
        <a:p>
          <a:endParaRPr lang="en-US"/>
        </a:p>
      </dgm:t>
    </dgm:pt>
    <dgm:pt modelId="{FDBCE01D-7487-4CE7-AED5-65A674542934}" type="pres">
      <dgm:prSet presAssocID="{532809EC-9818-4D26-A1D4-87ADE960E782}" presName="hierChild3" presStyleCnt="0"/>
      <dgm:spPr/>
      <dgm:t>
        <a:bodyPr/>
        <a:lstStyle/>
        <a:p>
          <a:endParaRPr lang="en-US"/>
        </a:p>
      </dgm:t>
    </dgm:pt>
    <dgm:pt modelId="{CBDDC3AC-D98B-4739-B8F6-8E6993F62109}" type="pres">
      <dgm:prSet presAssocID="{B261AF15-7412-47F6-9730-7F020E166A0D}" presName="Name19" presStyleLbl="parChTrans1D3" presStyleIdx="3" presStyleCnt="8"/>
      <dgm:spPr/>
      <dgm:t>
        <a:bodyPr/>
        <a:lstStyle/>
        <a:p>
          <a:endParaRPr lang="en-US"/>
        </a:p>
      </dgm:t>
    </dgm:pt>
    <dgm:pt modelId="{4D20618C-4D58-4070-991A-6BDD6C987A7D}" type="pres">
      <dgm:prSet presAssocID="{E9BB1A1B-E024-427A-BB3E-3236747E1C4B}" presName="Name21" presStyleCnt="0"/>
      <dgm:spPr/>
      <dgm:t>
        <a:bodyPr/>
        <a:lstStyle/>
        <a:p>
          <a:endParaRPr lang="en-US"/>
        </a:p>
      </dgm:t>
    </dgm:pt>
    <dgm:pt modelId="{419BBD1B-FE3D-4C56-A829-EE3A4A52F946}" type="pres">
      <dgm:prSet presAssocID="{E9BB1A1B-E024-427A-BB3E-3236747E1C4B}" presName="level2Shape" presStyleLbl="node3" presStyleIdx="0" presStyleCnt="5" custLinFactY="100000" custLinFactNeighborY="124549"/>
      <dgm:spPr/>
      <dgm:t>
        <a:bodyPr/>
        <a:lstStyle/>
        <a:p>
          <a:endParaRPr lang="en-US"/>
        </a:p>
      </dgm:t>
    </dgm:pt>
    <dgm:pt modelId="{290D7D24-A4AA-4299-8AE1-287EAAF9717B}" type="pres">
      <dgm:prSet presAssocID="{E9BB1A1B-E024-427A-BB3E-3236747E1C4B}" presName="hierChild3" presStyleCnt="0"/>
      <dgm:spPr/>
      <dgm:t>
        <a:bodyPr/>
        <a:lstStyle/>
        <a:p>
          <a:endParaRPr lang="en-US"/>
        </a:p>
      </dgm:t>
    </dgm:pt>
    <dgm:pt modelId="{96B255C7-FA45-4D54-8A01-1AAC905E4F73}" type="pres">
      <dgm:prSet presAssocID="{6D825024-F341-4361-BB93-34C98E56213F}" presName="Name19" presStyleLbl="parChTrans1D2" presStyleIdx="2" presStyleCnt="4"/>
      <dgm:spPr/>
      <dgm:t>
        <a:bodyPr/>
        <a:lstStyle/>
        <a:p>
          <a:endParaRPr lang="en-US"/>
        </a:p>
      </dgm:t>
    </dgm:pt>
    <dgm:pt modelId="{78A562C8-4007-4CBC-94C8-7BB5B76CDA33}" type="pres">
      <dgm:prSet presAssocID="{319C80BD-FD52-4091-AA06-DBA65A6E8F93}" presName="Name21" presStyleCnt="0"/>
      <dgm:spPr/>
      <dgm:t>
        <a:bodyPr/>
        <a:lstStyle/>
        <a:p>
          <a:endParaRPr lang="en-US"/>
        </a:p>
      </dgm:t>
    </dgm:pt>
    <dgm:pt modelId="{41D84791-EB16-4F49-B904-6A315180380E}" type="pres">
      <dgm:prSet presAssocID="{319C80BD-FD52-4091-AA06-DBA65A6E8F93}" presName="level2Shape" presStyleLbl="node2" presStyleIdx="1" presStyleCnt="3" custLinFactNeighborY="-60693"/>
      <dgm:spPr/>
      <dgm:t>
        <a:bodyPr/>
        <a:lstStyle/>
        <a:p>
          <a:endParaRPr lang="en-US"/>
        </a:p>
      </dgm:t>
    </dgm:pt>
    <dgm:pt modelId="{9694722B-20FF-4DDD-8801-9CAD32CBCD11}" type="pres">
      <dgm:prSet presAssocID="{319C80BD-FD52-4091-AA06-DBA65A6E8F93}" presName="hierChild3" presStyleCnt="0"/>
      <dgm:spPr/>
      <dgm:t>
        <a:bodyPr/>
        <a:lstStyle/>
        <a:p>
          <a:endParaRPr lang="en-US"/>
        </a:p>
      </dgm:t>
    </dgm:pt>
    <dgm:pt modelId="{BA2B5440-14D9-4FD2-A377-B516E452BEF1}" type="pres">
      <dgm:prSet presAssocID="{666CEB3F-F80C-4B94-9A32-9438056D8C63}" presName="Name19" presStyleLbl="parChTrans1D3" presStyleIdx="4" presStyleCnt="8"/>
      <dgm:spPr/>
      <dgm:t>
        <a:bodyPr/>
        <a:lstStyle/>
        <a:p>
          <a:endParaRPr lang="en-US"/>
        </a:p>
      </dgm:t>
    </dgm:pt>
    <dgm:pt modelId="{ECCBC5A1-05F0-4D79-AA7E-08033E682B23}" type="pres">
      <dgm:prSet presAssocID="{AA1082A9-8105-4C7D-BAEB-24F089E904DB}" presName="Name21" presStyleCnt="0"/>
      <dgm:spPr/>
      <dgm:t>
        <a:bodyPr/>
        <a:lstStyle/>
        <a:p>
          <a:endParaRPr lang="en-US"/>
        </a:p>
      </dgm:t>
    </dgm:pt>
    <dgm:pt modelId="{7E80BDDF-850F-42DD-ADA0-CD0F37642094}" type="pres">
      <dgm:prSet presAssocID="{AA1082A9-8105-4C7D-BAEB-24F089E904DB}" presName="level2Shape" presStyleLbl="node3" presStyleIdx="1" presStyleCnt="5" custLinFactY="100000" custLinFactNeighborY="124549"/>
      <dgm:spPr/>
      <dgm:t>
        <a:bodyPr/>
        <a:lstStyle/>
        <a:p>
          <a:endParaRPr lang="en-US"/>
        </a:p>
      </dgm:t>
    </dgm:pt>
    <dgm:pt modelId="{1B5A3FEE-6CD1-4276-AE9A-B478999945EC}" type="pres">
      <dgm:prSet presAssocID="{AA1082A9-8105-4C7D-BAEB-24F089E904DB}" presName="hierChild3" presStyleCnt="0"/>
      <dgm:spPr/>
      <dgm:t>
        <a:bodyPr/>
        <a:lstStyle/>
        <a:p>
          <a:endParaRPr lang="en-US"/>
        </a:p>
      </dgm:t>
    </dgm:pt>
    <dgm:pt modelId="{3F867D0A-79D5-4433-A73F-2F4E7AFE3E2B}" type="pres">
      <dgm:prSet presAssocID="{C5BB32D8-A1A9-436F-88CE-606E0FAD02D2}" presName="Name19" presStyleLbl="parChTrans1D2" presStyleIdx="3" presStyleCnt="4"/>
      <dgm:spPr/>
      <dgm:t>
        <a:bodyPr/>
        <a:lstStyle/>
        <a:p>
          <a:endParaRPr lang="en-US"/>
        </a:p>
      </dgm:t>
    </dgm:pt>
    <dgm:pt modelId="{0FD1F3F6-35BD-4070-83B9-8E6B36B4F7F1}" type="pres">
      <dgm:prSet presAssocID="{84AE79A5-C5DC-40B1-B7CA-F6AB14F7BE34}" presName="Name21" presStyleCnt="0"/>
      <dgm:spPr/>
      <dgm:t>
        <a:bodyPr/>
        <a:lstStyle/>
        <a:p>
          <a:endParaRPr lang="en-US"/>
        </a:p>
      </dgm:t>
    </dgm:pt>
    <dgm:pt modelId="{EF886FCF-6F01-480B-BEA3-437EDF0D168A}" type="pres">
      <dgm:prSet presAssocID="{84AE79A5-C5DC-40B1-B7CA-F6AB14F7BE34}" presName="level2Shape" presStyleLbl="node2" presStyleIdx="2" presStyleCnt="3" custLinFactNeighborY="-62876"/>
      <dgm:spPr/>
      <dgm:t>
        <a:bodyPr/>
        <a:lstStyle/>
        <a:p>
          <a:endParaRPr lang="en-US"/>
        </a:p>
      </dgm:t>
    </dgm:pt>
    <dgm:pt modelId="{33EB8A43-0A40-4F89-96C7-0E08F15F4F92}" type="pres">
      <dgm:prSet presAssocID="{84AE79A5-C5DC-40B1-B7CA-F6AB14F7BE34}" presName="hierChild3" presStyleCnt="0"/>
      <dgm:spPr/>
      <dgm:t>
        <a:bodyPr/>
        <a:lstStyle/>
        <a:p>
          <a:endParaRPr lang="en-US"/>
        </a:p>
      </dgm:t>
    </dgm:pt>
    <dgm:pt modelId="{A00CFF9E-C06A-40B4-B3C1-B37B5BF2478F}" type="pres">
      <dgm:prSet presAssocID="{40EFDCE3-F5EE-405B-B3DF-DCC6C8E54C55}" presName="Name19" presStyleLbl="parChTrans1D3" presStyleIdx="5" presStyleCnt="8"/>
      <dgm:spPr/>
      <dgm:t>
        <a:bodyPr/>
        <a:lstStyle/>
        <a:p>
          <a:endParaRPr lang="en-US"/>
        </a:p>
      </dgm:t>
    </dgm:pt>
    <dgm:pt modelId="{6F0FF9DF-F00D-4612-BE09-88CB499840F6}" type="pres">
      <dgm:prSet presAssocID="{11C5AD9F-46FA-4600-B2F9-AF888B789E8B}" presName="Name21" presStyleCnt="0"/>
      <dgm:spPr/>
      <dgm:t>
        <a:bodyPr/>
        <a:lstStyle/>
        <a:p>
          <a:endParaRPr lang="en-US"/>
        </a:p>
      </dgm:t>
    </dgm:pt>
    <dgm:pt modelId="{E34FD3E2-3C92-497E-8456-8834E2176024}" type="pres">
      <dgm:prSet presAssocID="{11C5AD9F-46FA-4600-B2F9-AF888B789E8B}" presName="level2Shape" presStyleLbl="node3" presStyleIdx="2" presStyleCnt="5" custLinFactNeighborY="-25722"/>
      <dgm:spPr/>
      <dgm:t>
        <a:bodyPr/>
        <a:lstStyle/>
        <a:p>
          <a:endParaRPr lang="en-US"/>
        </a:p>
      </dgm:t>
    </dgm:pt>
    <dgm:pt modelId="{7E6BAD0E-3A98-4C57-9434-E7B66AF12CB0}" type="pres">
      <dgm:prSet presAssocID="{11C5AD9F-46FA-4600-B2F9-AF888B789E8B}" presName="hierChild3" presStyleCnt="0"/>
      <dgm:spPr/>
      <dgm:t>
        <a:bodyPr/>
        <a:lstStyle/>
        <a:p>
          <a:endParaRPr lang="en-US"/>
        </a:p>
      </dgm:t>
    </dgm:pt>
    <dgm:pt modelId="{7E71AA39-5892-4840-BFC1-8DBF3B3F83D5}" type="pres">
      <dgm:prSet presAssocID="{5FC31943-DF50-41B2-8E9B-E48E503B3428}" presName="Name19" presStyleLbl="parChTrans1D4" presStyleIdx="3" presStyleCnt="6"/>
      <dgm:spPr/>
      <dgm:t>
        <a:bodyPr/>
        <a:lstStyle/>
        <a:p>
          <a:endParaRPr lang="en-US"/>
        </a:p>
      </dgm:t>
    </dgm:pt>
    <dgm:pt modelId="{466B5EF7-7646-4CE7-957F-AE427D6961B2}" type="pres">
      <dgm:prSet presAssocID="{A57EE63A-6E15-45B7-9580-5C340297426F}" presName="Name21" presStyleCnt="0"/>
      <dgm:spPr/>
      <dgm:t>
        <a:bodyPr/>
        <a:lstStyle/>
        <a:p>
          <a:endParaRPr lang="en-US"/>
        </a:p>
      </dgm:t>
    </dgm:pt>
    <dgm:pt modelId="{71C0A5ED-128E-4EF4-83A4-A094A6B46B8D}" type="pres">
      <dgm:prSet presAssocID="{A57EE63A-6E15-45B7-9580-5C340297426F}" presName="level2Shape" presStyleLbl="node4" presStyleIdx="0" presStyleCnt="3" custLinFactNeighborY="84311"/>
      <dgm:spPr/>
      <dgm:t>
        <a:bodyPr/>
        <a:lstStyle/>
        <a:p>
          <a:endParaRPr lang="en-US"/>
        </a:p>
      </dgm:t>
    </dgm:pt>
    <dgm:pt modelId="{C6C33C3A-CFD7-4DFD-A75A-33C99DB37D4A}" type="pres">
      <dgm:prSet presAssocID="{A57EE63A-6E15-45B7-9580-5C340297426F}" presName="hierChild3" presStyleCnt="0"/>
      <dgm:spPr/>
      <dgm:t>
        <a:bodyPr/>
        <a:lstStyle/>
        <a:p>
          <a:endParaRPr lang="en-US"/>
        </a:p>
      </dgm:t>
    </dgm:pt>
    <dgm:pt modelId="{B2EE48E7-0586-4F6E-A906-1120D29864E4}" type="pres">
      <dgm:prSet presAssocID="{2D1FBF79-A288-4261-8A45-030A1B695FD6}" presName="Name19" presStyleLbl="parChTrans1D3" presStyleIdx="6" presStyleCnt="8"/>
      <dgm:spPr/>
      <dgm:t>
        <a:bodyPr/>
        <a:lstStyle/>
        <a:p>
          <a:endParaRPr lang="en-US"/>
        </a:p>
      </dgm:t>
    </dgm:pt>
    <dgm:pt modelId="{5FCBC0C8-B30B-408D-A92A-FB22A974C3AE}" type="pres">
      <dgm:prSet presAssocID="{49F7D7C4-F0F0-4A06-B8F8-DED3C82C2907}" presName="Name21" presStyleCnt="0"/>
      <dgm:spPr/>
      <dgm:t>
        <a:bodyPr/>
        <a:lstStyle/>
        <a:p>
          <a:endParaRPr lang="en-US"/>
        </a:p>
      </dgm:t>
    </dgm:pt>
    <dgm:pt modelId="{F0A0EC29-AB47-49FC-9133-9A19DF6B6E5C}" type="pres">
      <dgm:prSet presAssocID="{49F7D7C4-F0F0-4A06-B8F8-DED3C82C2907}" presName="level2Shape" presStyleLbl="node3" presStyleIdx="3" presStyleCnt="5" custLinFactNeighborY="-25722"/>
      <dgm:spPr/>
      <dgm:t>
        <a:bodyPr/>
        <a:lstStyle/>
        <a:p>
          <a:endParaRPr lang="en-US"/>
        </a:p>
      </dgm:t>
    </dgm:pt>
    <dgm:pt modelId="{A1DF24C9-8600-4896-8232-09C4E4950107}" type="pres">
      <dgm:prSet presAssocID="{49F7D7C4-F0F0-4A06-B8F8-DED3C82C2907}" presName="hierChild3" presStyleCnt="0"/>
      <dgm:spPr/>
      <dgm:t>
        <a:bodyPr/>
        <a:lstStyle/>
        <a:p>
          <a:endParaRPr lang="en-US"/>
        </a:p>
      </dgm:t>
    </dgm:pt>
    <dgm:pt modelId="{0E6BFABB-9F55-49E9-963D-FF3C8DA8687E}" type="pres">
      <dgm:prSet presAssocID="{DCB57450-0D9D-4934-85C8-2999DF5216D6}" presName="Name19" presStyleLbl="parChTrans1D4" presStyleIdx="4" presStyleCnt="6"/>
      <dgm:spPr/>
      <dgm:t>
        <a:bodyPr/>
        <a:lstStyle/>
        <a:p>
          <a:endParaRPr lang="en-US"/>
        </a:p>
      </dgm:t>
    </dgm:pt>
    <dgm:pt modelId="{8BDC7D94-5EC9-4FEA-AF2A-25AB0B6B6D31}" type="pres">
      <dgm:prSet presAssocID="{968BDA7D-4E32-479A-85A8-5D4EDD10FD0C}" presName="Name21" presStyleCnt="0"/>
      <dgm:spPr/>
      <dgm:t>
        <a:bodyPr/>
        <a:lstStyle/>
        <a:p>
          <a:endParaRPr lang="en-US"/>
        </a:p>
      </dgm:t>
    </dgm:pt>
    <dgm:pt modelId="{73407684-5CAE-406D-9268-C83BD2E293AA}" type="pres">
      <dgm:prSet presAssocID="{968BDA7D-4E32-479A-85A8-5D4EDD10FD0C}" presName="level2Shape" presStyleLbl="node4" presStyleIdx="1" presStyleCnt="3" custLinFactNeighborY="84311"/>
      <dgm:spPr/>
      <dgm:t>
        <a:bodyPr/>
        <a:lstStyle/>
        <a:p>
          <a:endParaRPr lang="en-US"/>
        </a:p>
      </dgm:t>
    </dgm:pt>
    <dgm:pt modelId="{B1ADC0AF-EA97-4E38-8708-F483ECA4DA0A}" type="pres">
      <dgm:prSet presAssocID="{968BDA7D-4E32-479A-85A8-5D4EDD10FD0C}" presName="hierChild3" presStyleCnt="0"/>
      <dgm:spPr/>
      <dgm:t>
        <a:bodyPr/>
        <a:lstStyle/>
        <a:p>
          <a:endParaRPr lang="en-US"/>
        </a:p>
      </dgm:t>
    </dgm:pt>
    <dgm:pt modelId="{23455880-DC35-4540-8ABC-7A934F786C00}" type="pres">
      <dgm:prSet presAssocID="{88CAED7E-E8F3-4889-9BD1-D7C4D597C9EA}" presName="Name19" presStyleLbl="parChTrans1D3" presStyleIdx="7" presStyleCnt="8"/>
      <dgm:spPr/>
      <dgm:t>
        <a:bodyPr/>
        <a:lstStyle/>
        <a:p>
          <a:endParaRPr lang="en-US"/>
        </a:p>
      </dgm:t>
    </dgm:pt>
    <dgm:pt modelId="{67A0D087-BCF1-4D25-9728-1D09354764BC}" type="pres">
      <dgm:prSet presAssocID="{2A8FC80F-4AAD-48F9-93D6-D4B9D0C24504}" presName="Name21" presStyleCnt="0"/>
      <dgm:spPr/>
      <dgm:t>
        <a:bodyPr/>
        <a:lstStyle/>
        <a:p>
          <a:endParaRPr lang="en-US"/>
        </a:p>
      </dgm:t>
    </dgm:pt>
    <dgm:pt modelId="{823EE3C3-698E-425F-8353-6B1959286AFD}" type="pres">
      <dgm:prSet presAssocID="{2A8FC80F-4AAD-48F9-93D6-D4B9D0C24504}" presName="level2Shape" presStyleLbl="node3" presStyleIdx="4" presStyleCnt="5" custLinFactNeighborY="-25722"/>
      <dgm:spPr/>
      <dgm:t>
        <a:bodyPr/>
        <a:lstStyle/>
        <a:p>
          <a:endParaRPr lang="en-US"/>
        </a:p>
      </dgm:t>
    </dgm:pt>
    <dgm:pt modelId="{A4B64C93-275F-40E1-9F56-3935A8F5BE0B}" type="pres">
      <dgm:prSet presAssocID="{2A8FC80F-4AAD-48F9-93D6-D4B9D0C24504}" presName="hierChild3" presStyleCnt="0"/>
      <dgm:spPr/>
      <dgm:t>
        <a:bodyPr/>
        <a:lstStyle/>
        <a:p>
          <a:endParaRPr lang="en-US"/>
        </a:p>
      </dgm:t>
    </dgm:pt>
    <dgm:pt modelId="{EFFCE5BF-69BC-4EE1-B608-F9086617D800}" type="pres">
      <dgm:prSet presAssocID="{1F79AD81-29C0-4D93-9714-A8EE9B136482}" presName="Name19" presStyleLbl="parChTrans1D4" presStyleIdx="5" presStyleCnt="6"/>
      <dgm:spPr/>
      <dgm:t>
        <a:bodyPr/>
        <a:lstStyle/>
        <a:p>
          <a:endParaRPr lang="en-US"/>
        </a:p>
      </dgm:t>
    </dgm:pt>
    <dgm:pt modelId="{BEBD77EB-90FD-4737-913A-769375795EFF}" type="pres">
      <dgm:prSet presAssocID="{DEFE72BE-D793-4A7B-8331-045263A246AC}" presName="Name21" presStyleCnt="0"/>
      <dgm:spPr/>
      <dgm:t>
        <a:bodyPr/>
        <a:lstStyle/>
        <a:p>
          <a:endParaRPr lang="en-US"/>
        </a:p>
      </dgm:t>
    </dgm:pt>
    <dgm:pt modelId="{3A541F0C-2E1A-4B4F-9C41-D375148F31CB}" type="pres">
      <dgm:prSet presAssocID="{DEFE72BE-D793-4A7B-8331-045263A246AC}" presName="level2Shape" presStyleLbl="node4" presStyleIdx="2" presStyleCnt="3" custLinFactNeighborY="84311"/>
      <dgm:spPr/>
      <dgm:t>
        <a:bodyPr/>
        <a:lstStyle/>
        <a:p>
          <a:endParaRPr lang="en-US"/>
        </a:p>
      </dgm:t>
    </dgm:pt>
    <dgm:pt modelId="{38261ED6-D343-4083-9CF7-322E2E12CC4A}" type="pres">
      <dgm:prSet presAssocID="{DEFE72BE-D793-4A7B-8331-045263A246AC}" presName="hierChild3" presStyleCnt="0"/>
      <dgm:spPr/>
      <dgm:t>
        <a:bodyPr/>
        <a:lstStyle/>
        <a:p>
          <a:endParaRPr lang="en-US"/>
        </a:p>
      </dgm:t>
    </dgm:pt>
    <dgm:pt modelId="{ECA8202A-B321-4FC4-BA2B-F30918889145}" type="pres">
      <dgm:prSet presAssocID="{C3E03F22-1976-4435-939E-AAE005DEB4BB}" presName="bgShapesFlow" presStyleCnt="0"/>
      <dgm:spPr/>
      <dgm:t>
        <a:bodyPr/>
        <a:lstStyle/>
        <a:p>
          <a:endParaRPr lang="en-US"/>
        </a:p>
      </dgm:t>
    </dgm:pt>
  </dgm:ptLst>
  <dgm:cxnLst>
    <dgm:cxn modelId="{0C7500C7-678F-4FCA-AF9B-95052C2FE4AC}" type="presOf" srcId="{84AE79A5-C5DC-40B1-B7CA-F6AB14F7BE34}" destId="{EF886FCF-6F01-480B-BEA3-437EDF0D168A}" srcOrd="0" destOrd="0" presId="urn:microsoft.com/office/officeart/2005/8/layout/hierarchy6"/>
    <dgm:cxn modelId="{770E5DD0-6EBB-400D-835E-8E1FBA834DC8}" srcId="{5B680A5C-31F0-406D-80FE-55ACB72F5EEA}" destId="{319C80BD-FD52-4091-AA06-DBA65A6E8F93}" srcOrd="2" destOrd="0" parTransId="{6D825024-F341-4361-BB93-34C98E56213F}" sibTransId="{B0D9E447-C3C0-4E23-9F12-808B92E4824E}"/>
    <dgm:cxn modelId="{6DAFBED9-DF65-48D7-AF77-85D3ED97388F}" srcId="{84AE79A5-C5DC-40B1-B7CA-F6AB14F7BE34}" destId="{49F7D7C4-F0F0-4A06-B8F8-DED3C82C2907}" srcOrd="1" destOrd="0" parTransId="{2D1FBF79-A288-4261-8A45-030A1B695FD6}" sibTransId="{D9015CC6-F50F-4D22-B8AD-D543DC1910CF}"/>
    <dgm:cxn modelId="{49205B05-FCB3-4BC7-A472-8D6C255671D4}" type="presOf" srcId="{5B680A5C-31F0-406D-80FE-55ACB72F5EEA}" destId="{84C25D43-64E9-4B75-9E46-598E00C6244C}" srcOrd="0" destOrd="0" presId="urn:microsoft.com/office/officeart/2005/8/layout/hierarchy6"/>
    <dgm:cxn modelId="{A13BC87A-EDF0-4484-A0CD-E5FAED5F56EA}" type="presOf" srcId="{968BDA7D-4E32-479A-85A8-5D4EDD10FD0C}" destId="{73407684-5CAE-406D-9268-C83BD2E293AA}" srcOrd="0" destOrd="0" presId="urn:microsoft.com/office/officeart/2005/8/layout/hierarchy6"/>
    <dgm:cxn modelId="{FFFA79A4-81BD-4220-9738-8D7617913AB1}" type="presOf" srcId="{EEC6250D-DB34-43E0-AE75-8BD806D49B9A}" destId="{D6A1EAA2-D64B-4E2E-B818-23376A2ECFC5}" srcOrd="0" destOrd="0" presId="urn:microsoft.com/office/officeart/2005/8/layout/hierarchy6"/>
    <dgm:cxn modelId="{438CD415-52C6-44AE-A88F-20A76028887D}" type="presOf" srcId="{49F7D7C4-F0F0-4A06-B8F8-DED3C82C2907}" destId="{F0A0EC29-AB47-49FC-9133-9A19DF6B6E5C}" srcOrd="0" destOrd="0" presId="urn:microsoft.com/office/officeart/2005/8/layout/hierarchy6"/>
    <dgm:cxn modelId="{F57E4852-D00B-4D59-A42C-6EBA08C4E505}" type="presOf" srcId="{FFF37CDD-CF33-470F-9349-6B27033559BC}" destId="{1FDD4E73-A695-4A23-AAB4-ED0A2165FC52}" srcOrd="0" destOrd="0" presId="urn:microsoft.com/office/officeart/2005/8/layout/hierarchy6"/>
    <dgm:cxn modelId="{613F6344-74A8-46FB-BDA2-3F524348C8C7}" type="presOf" srcId="{4EFEB061-F7F6-4C56-8459-E487FF533CB6}" destId="{E318551C-327D-416A-8F08-21A911180AC6}" srcOrd="0" destOrd="0" presId="urn:microsoft.com/office/officeart/2005/8/layout/hierarchy6"/>
    <dgm:cxn modelId="{452EF0CD-AA41-4292-A34E-C73D43A24C08}" type="presOf" srcId="{2A8FC80F-4AAD-48F9-93D6-D4B9D0C24504}" destId="{823EE3C3-698E-425F-8353-6B1959286AFD}" srcOrd="0" destOrd="0" presId="urn:microsoft.com/office/officeart/2005/8/layout/hierarchy6"/>
    <dgm:cxn modelId="{D375F5B0-F236-4193-ABA0-2F3F1A8A2483}" srcId="{5B680A5C-31F0-406D-80FE-55ACB72F5EEA}" destId="{532809EC-9818-4D26-A1D4-87ADE960E782}" srcOrd="1" destOrd="0" parTransId="{0AA24D95-5F03-4F5C-8BDE-70C486760051}" sibTransId="{99DBF3D2-93B5-40EC-8CEE-10AC153539EE}"/>
    <dgm:cxn modelId="{B90C4984-EF7D-45B1-B911-B5C9353C137F}" type="presOf" srcId="{E9BB1A1B-E024-427A-BB3E-3236747E1C4B}" destId="{419BBD1B-FE3D-4C56-A829-EE3A4A52F946}" srcOrd="0" destOrd="0" presId="urn:microsoft.com/office/officeart/2005/8/layout/hierarchy6"/>
    <dgm:cxn modelId="{FE33AAF8-C7F4-4585-A674-6772BC582327}" type="presOf" srcId="{71B81E09-60A0-42CD-90FD-D7AD6533C8B5}" destId="{A55C09FD-C49C-442C-B68C-A9B59BF82CC9}" srcOrd="0" destOrd="0" presId="urn:microsoft.com/office/officeart/2005/8/layout/hierarchy6"/>
    <dgm:cxn modelId="{92F3EF4F-20BE-4A31-9A98-135C661B3B03}" type="presOf" srcId="{F0CEE9C9-DCFF-498E-9B96-35A95C7E7705}" destId="{6BFB5891-A61C-473B-949B-BF0323D2AA7F}" srcOrd="0" destOrd="0" presId="urn:microsoft.com/office/officeart/2005/8/layout/hierarchy6"/>
    <dgm:cxn modelId="{7E7950A7-0B96-464D-A1BF-F3722D0C9C6F}" type="presOf" srcId="{5FC31943-DF50-41B2-8E9B-E48E503B3428}" destId="{7E71AA39-5892-4840-BFC1-8DBF3B3F83D5}" srcOrd="0" destOrd="0" presId="urn:microsoft.com/office/officeart/2005/8/layout/hierarchy6"/>
    <dgm:cxn modelId="{5D114C5D-01A3-4020-808F-B74D4AA9245D}" type="presOf" srcId="{319C80BD-FD52-4091-AA06-DBA65A6E8F93}" destId="{41D84791-EB16-4F49-B904-6A315180380E}" srcOrd="0" destOrd="0" presId="urn:microsoft.com/office/officeart/2005/8/layout/hierarchy6"/>
    <dgm:cxn modelId="{31A2FD93-3497-43DA-A51E-A10085E23F6C}" type="presOf" srcId="{6D825024-F341-4361-BB93-34C98E56213F}" destId="{96B255C7-FA45-4D54-8A01-1AAC905E4F73}" srcOrd="0" destOrd="0" presId="urn:microsoft.com/office/officeart/2005/8/layout/hierarchy6"/>
    <dgm:cxn modelId="{8D17E414-361D-48E9-834C-BC79A8FDFD7C}" srcId="{532809EC-9818-4D26-A1D4-87ADE960E782}" destId="{E9BB1A1B-E024-427A-BB3E-3236747E1C4B}" srcOrd="0" destOrd="0" parTransId="{B261AF15-7412-47F6-9730-7F020E166A0D}" sibTransId="{CBA4A707-CC67-45F1-B979-07686D2C21A5}"/>
    <dgm:cxn modelId="{8FF56802-0B16-4E8D-BD8C-DCA12B79DF98}" type="presOf" srcId="{2D1FBF79-A288-4261-8A45-030A1B695FD6}" destId="{B2EE48E7-0586-4F6E-A906-1120D29864E4}" srcOrd="0" destOrd="0" presId="urn:microsoft.com/office/officeart/2005/8/layout/hierarchy6"/>
    <dgm:cxn modelId="{A4EB7C59-0F33-4602-85A5-D324AF79C200}" type="presOf" srcId="{40EFDCE3-F5EE-405B-B3DF-DCC6C8E54C55}" destId="{A00CFF9E-C06A-40B4-B3C1-B37B5BF2478F}" srcOrd="0" destOrd="0" presId="urn:microsoft.com/office/officeart/2005/8/layout/hierarchy6"/>
    <dgm:cxn modelId="{582C9989-2D3E-41B6-A735-60E98B1E0EFD}" srcId="{2A8FC80F-4AAD-48F9-93D6-D4B9D0C24504}" destId="{DEFE72BE-D793-4A7B-8331-045263A246AC}" srcOrd="0" destOrd="0" parTransId="{1F79AD81-29C0-4D93-9714-A8EE9B136482}" sibTransId="{096D6389-2750-43FD-BD80-3A22DF966DA2}"/>
    <dgm:cxn modelId="{336361C9-8904-48B1-9EB7-9F8FE184EFB6}" srcId="{319C80BD-FD52-4091-AA06-DBA65A6E8F93}" destId="{AA1082A9-8105-4C7D-BAEB-24F089E904DB}" srcOrd="0" destOrd="0" parTransId="{666CEB3F-F80C-4B94-9A32-9438056D8C63}" sibTransId="{0CF39DB6-C347-418C-A0CA-5EBF0BF31933}"/>
    <dgm:cxn modelId="{D36065C4-B52C-4E11-9BB0-E53CB93390DE}" type="presOf" srcId="{1BA9C2B9-156D-4609-9B68-1FA94B9ED924}" destId="{94BFF0B9-CE9F-4F04-A963-5274231BF6B8}" srcOrd="0" destOrd="0" presId="urn:microsoft.com/office/officeart/2005/8/layout/hierarchy6"/>
    <dgm:cxn modelId="{BBE66865-D448-4A37-902C-F546836474BB}" srcId="{5B680A5C-31F0-406D-80FE-55ACB72F5EEA}" destId="{84AE79A5-C5DC-40B1-B7CA-F6AB14F7BE34}" srcOrd="3" destOrd="0" parTransId="{C5BB32D8-A1A9-436F-88CE-606E0FAD02D2}" sibTransId="{9A4FD3AB-B0AC-4DF0-AE8C-9C2DF85D7EB3}"/>
    <dgm:cxn modelId="{B9A95B85-3DB8-4666-93EC-50169456B2C6}" type="presOf" srcId="{C77BF26E-D18C-4EE3-A5EA-5E120EC89B46}" destId="{D68A914B-3EB1-455E-BAED-61AF7A4B5590}" srcOrd="0" destOrd="0" presId="urn:microsoft.com/office/officeart/2005/8/layout/hierarchy6"/>
    <dgm:cxn modelId="{D6C26E13-E0D6-4C2B-948D-688C6BE3FB78}" type="presOf" srcId="{59376D12-40C7-436B-B316-C0EA7D809889}" destId="{A3497915-1DAB-4B58-83AD-6BCB2F76180F}" srcOrd="0" destOrd="0" presId="urn:microsoft.com/office/officeart/2005/8/layout/hierarchy6"/>
    <dgm:cxn modelId="{D62D1F8A-2AA6-4FC8-BF1B-79B059E921E2}" srcId="{84AE79A5-C5DC-40B1-B7CA-F6AB14F7BE34}" destId="{11C5AD9F-46FA-4600-B2F9-AF888B789E8B}" srcOrd="0" destOrd="0" parTransId="{40EFDCE3-F5EE-405B-B3DF-DCC6C8E54C55}" sibTransId="{67C5ED38-D4C1-4DB3-B1FA-1400BD801302}"/>
    <dgm:cxn modelId="{8057A806-8974-4181-B533-AFE9C5190811}" srcId="{FD0889B6-AD45-4E5E-81CF-C314CBB5A27A}" destId="{EEC6250D-DB34-43E0-AE75-8BD806D49B9A}" srcOrd="1" destOrd="0" parTransId="{71B81E09-60A0-42CD-90FD-D7AD6533C8B5}" sibTransId="{5F68DDCF-A5F3-4CF4-B66E-6A2D7941DF21}"/>
    <dgm:cxn modelId="{51D2D4BB-9D6F-43A4-A91E-C7BEBFE96179}" srcId="{63E36EFA-1ED7-469C-A0F5-A08D38997D4A}" destId="{FFC55C42-B3B4-4A49-BC4A-4A5B60BDE9A2}" srcOrd="0" destOrd="0" parTransId="{C77BF26E-D18C-4EE3-A5EA-5E120EC89B46}" sibTransId="{BB7A8985-DC5E-4B6E-AABC-A3B5A849C39A}"/>
    <dgm:cxn modelId="{53EB43EB-074D-4922-A717-003CEA78F2AE}" srcId="{49F7D7C4-F0F0-4A06-B8F8-DED3C82C2907}" destId="{968BDA7D-4E32-479A-85A8-5D4EDD10FD0C}" srcOrd="0" destOrd="0" parTransId="{DCB57450-0D9D-4934-85C8-2999DF5216D6}" sibTransId="{7BB96A95-9D35-4033-8B84-FF10898A30DD}"/>
    <dgm:cxn modelId="{D2EB14CD-951B-48C1-A1E7-E1B73A35C63F}" type="presOf" srcId="{AB336529-899B-4584-A95B-17552572F79D}" destId="{95B94149-85D4-4514-ABB1-0D08696476F3}" srcOrd="0" destOrd="0" presId="urn:microsoft.com/office/officeart/2005/8/layout/hierarchy6"/>
    <dgm:cxn modelId="{AED63B78-57BF-43A2-B8C8-6C153A21B2DE}" type="presOf" srcId="{11C5AD9F-46FA-4600-B2F9-AF888B789E8B}" destId="{E34FD3E2-3C92-497E-8456-8834E2176024}" srcOrd="0" destOrd="0" presId="urn:microsoft.com/office/officeart/2005/8/layout/hierarchy6"/>
    <dgm:cxn modelId="{934C0271-2742-463C-9F03-0FDC7E425AC7}" srcId="{FD0889B6-AD45-4E5E-81CF-C314CBB5A27A}" destId="{63E36EFA-1ED7-469C-A0F5-A08D38997D4A}" srcOrd="2" destOrd="0" parTransId="{1BA9C2B9-156D-4609-9B68-1FA94B9ED924}" sibTransId="{D9AC6E5D-4588-4373-A3BA-08A48D324778}"/>
    <dgm:cxn modelId="{B676D8FF-F340-4532-8548-EA99D4205971}" type="presOf" srcId="{EAE29CA4-DF3B-494C-A392-7FF5B3F9C55B}" destId="{A6CE9C36-0FF5-40F2-A3E0-E647B31F3250}" srcOrd="0" destOrd="0" presId="urn:microsoft.com/office/officeart/2005/8/layout/hierarchy6"/>
    <dgm:cxn modelId="{DC3EAF04-3912-435F-B655-770FA7664BFE}" type="presOf" srcId="{C5BB32D8-A1A9-436F-88CE-606E0FAD02D2}" destId="{3F867D0A-79D5-4433-A73F-2F4E7AFE3E2B}" srcOrd="0" destOrd="0" presId="urn:microsoft.com/office/officeart/2005/8/layout/hierarchy6"/>
    <dgm:cxn modelId="{AEB5EDA0-B321-44EE-B3FE-E6D5C2FE025D}" type="presOf" srcId="{A57EE63A-6E15-45B7-9580-5C340297426F}" destId="{71C0A5ED-128E-4EF4-83A4-A094A6B46B8D}" srcOrd="0" destOrd="0" presId="urn:microsoft.com/office/officeart/2005/8/layout/hierarchy6"/>
    <dgm:cxn modelId="{CA58CA7D-1295-4900-B93C-9DED1EF2F465}" type="presOf" srcId="{0FD707AD-3497-4655-92CA-6FE303DAAF32}" destId="{B331AF78-EC7A-40BD-BC0E-10920B86D7CC}" srcOrd="0" destOrd="0" presId="urn:microsoft.com/office/officeart/2005/8/layout/hierarchy6"/>
    <dgm:cxn modelId="{C2CDA631-256B-4FD0-9B41-ADEC09A5EB42}" type="presOf" srcId="{B261AF15-7412-47F6-9730-7F020E166A0D}" destId="{CBDDC3AC-D98B-4739-B8F6-8E6993F62109}" srcOrd="0" destOrd="0" presId="urn:microsoft.com/office/officeart/2005/8/layout/hierarchy6"/>
    <dgm:cxn modelId="{64BBC2BE-C23F-408E-AA9F-F14EA4AD3564}" type="presOf" srcId="{532809EC-9818-4D26-A1D4-87ADE960E782}" destId="{9CA90D0D-FF4D-4FDC-B4AC-6924A39C9D29}" srcOrd="0" destOrd="0" presId="urn:microsoft.com/office/officeart/2005/8/layout/hierarchy6"/>
    <dgm:cxn modelId="{2C75B5B7-C40F-468C-B5DE-7C26B1C68A38}" type="presOf" srcId="{1F79AD81-29C0-4D93-9714-A8EE9B136482}" destId="{EFFCE5BF-69BC-4EE1-B608-F9086617D800}" srcOrd="0" destOrd="0" presId="urn:microsoft.com/office/officeart/2005/8/layout/hierarchy6"/>
    <dgm:cxn modelId="{06E365D0-4AF8-4116-8860-AF059DE83303}" type="presOf" srcId="{FD0889B6-AD45-4E5E-81CF-C314CBB5A27A}" destId="{A488A80E-518C-4ED3-85B6-696F7E47A6CF}" srcOrd="0" destOrd="0" presId="urn:microsoft.com/office/officeart/2005/8/layout/hierarchy6"/>
    <dgm:cxn modelId="{99BD8901-4336-42CB-9E3F-A227142A1BF2}" srcId="{FD0889B6-AD45-4E5E-81CF-C314CBB5A27A}" destId="{59376D12-40C7-436B-B316-C0EA7D809889}" srcOrd="0" destOrd="0" parTransId="{EAE29CA4-DF3B-494C-A392-7FF5B3F9C55B}" sibTransId="{66F4E25A-73D2-4709-A2B1-07010B3B03CA}"/>
    <dgm:cxn modelId="{352E83F2-783C-4E2D-AFDD-C3C8615E370F}" srcId="{11C5AD9F-46FA-4600-B2F9-AF888B789E8B}" destId="{A57EE63A-6E15-45B7-9580-5C340297426F}" srcOrd="0" destOrd="0" parTransId="{5FC31943-DF50-41B2-8E9B-E48E503B3428}" sibTransId="{7EB436B8-47BF-4EDF-BAE3-919A8FD42FFC}"/>
    <dgm:cxn modelId="{7CD716EB-E71F-4F0E-8DAD-0E04CC6345EC}" type="presOf" srcId="{DEFE72BE-D793-4A7B-8331-045263A246AC}" destId="{3A541F0C-2E1A-4B4F-9C41-D375148F31CB}" srcOrd="0" destOrd="0" presId="urn:microsoft.com/office/officeart/2005/8/layout/hierarchy6"/>
    <dgm:cxn modelId="{9F2D3AB8-451A-4922-93F9-FCD3907BB56D}" type="presOf" srcId="{0AA24D95-5F03-4F5C-8BDE-70C486760051}" destId="{EECBBA16-31D1-4CA6-B356-19312A9DC5B4}" srcOrd="0" destOrd="0" presId="urn:microsoft.com/office/officeart/2005/8/layout/hierarchy6"/>
    <dgm:cxn modelId="{252A2743-300E-415B-9D0A-1D5CE4DD8BD5}" srcId="{C3E03F22-1976-4435-939E-AAE005DEB4BB}" destId="{5B680A5C-31F0-406D-80FE-55ACB72F5EEA}" srcOrd="0" destOrd="0" parTransId="{7EAE4B46-FD49-4ABF-A80B-9804ECEE6EE8}" sibTransId="{9402EBC7-75CF-4A93-89D7-67453F22DD5C}"/>
    <dgm:cxn modelId="{9DBEEB9D-6D1C-47B1-8BCC-E79790808EC8}" srcId="{EEC6250D-DB34-43E0-AE75-8BD806D49B9A}" destId="{AB336529-899B-4584-A95B-17552572F79D}" srcOrd="0" destOrd="0" parTransId="{F0CEE9C9-DCFF-498E-9B96-35A95C7E7705}" sibTransId="{3329C607-0CC2-4EA7-9FD4-597EE31B0CC0}"/>
    <dgm:cxn modelId="{BAC819B7-98D2-4E11-ABF3-42AFB74F6C9D}" type="presOf" srcId="{FFC55C42-B3B4-4A49-BC4A-4A5B60BDE9A2}" destId="{9F2F1EA6-824A-4FAD-AE7F-8C4E559B361C}" srcOrd="0" destOrd="0" presId="urn:microsoft.com/office/officeart/2005/8/layout/hierarchy6"/>
    <dgm:cxn modelId="{352D53E9-1942-4580-884E-EA3F086E11AE}" srcId="{5B680A5C-31F0-406D-80FE-55ACB72F5EEA}" destId="{FD0889B6-AD45-4E5E-81CF-C314CBB5A27A}" srcOrd="0" destOrd="0" parTransId="{FFF37CDD-CF33-470F-9349-6B27033559BC}" sibTransId="{BC86FDFF-EDBB-444D-A1EE-FD11EBC4C3FB}"/>
    <dgm:cxn modelId="{AEAB5E8B-8D62-41F6-812D-10863480E926}" type="presOf" srcId="{63E36EFA-1ED7-469C-A0F5-A08D38997D4A}" destId="{EEB68C3E-3CEB-4A2A-A15D-0031620EEA78}" srcOrd="0" destOrd="0" presId="urn:microsoft.com/office/officeart/2005/8/layout/hierarchy6"/>
    <dgm:cxn modelId="{1EBDA837-ABEF-4B99-AFCD-F32314D4D594}" type="presOf" srcId="{DCB57450-0D9D-4934-85C8-2999DF5216D6}" destId="{0E6BFABB-9F55-49E9-963D-FF3C8DA8687E}" srcOrd="0" destOrd="0" presId="urn:microsoft.com/office/officeart/2005/8/layout/hierarchy6"/>
    <dgm:cxn modelId="{79F82574-1C2E-44F2-825A-10DF7133CA7C}" srcId="{84AE79A5-C5DC-40B1-B7CA-F6AB14F7BE34}" destId="{2A8FC80F-4AAD-48F9-93D6-D4B9D0C24504}" srcOrd="2" destOrd="0" parTransId="{88CAED7E-E8F3-4889-9BD1-D7C4D597C9EA}" sibTransId="{E63CE485-4033-4B40-90AF-29CFD3AF4111}"/>
    <dgm:cxn modelId="{7DBB52EE-D7B5-414B-BACC-C8C619C948F1}" srcId="{59376D12-40C7-436B-B316-C0EA7D809889}" destId="{4EFEB061-F7F6-4C56-8459-E487FF533CB6}" srcOrd="0" destOrd="0" parTransId="{0FD707AD-3497-4655-92CA-6FE303DAAF32}" sibTransId="{17D26DA3-467C-4327-80F5-AAA445A8D7FB}"/>
    <dgm:cxn modelId="{D9FA0130-2373-49E0-AD7D-E1B40F1EE97A}" type="presOf" srcId="{88CAED7E-E8F3-4889-9BD1-D7C4D597C9EA}" destId="{23455880-DC35-4540-8ABC-7A934F786C00}" srcOrd="0" destOrd="0" presId="urn:microsoft.com/office/officeart/2005/8/layout/hierarchy6"/>
    <dgm:cxn modelId="{ADA9A217-629E-4C54-BF23-9F37E551E271}" type="presOf" srcId="{C3E03F22-1976-4435-939E-AAE005DEB4BB}" destId="{CD71A189-DE5B-4728-896D-5016BA6A6A6A}" srcOrd="0" destOrd="0" presId="urn:microsoft.com/office/officeart/2005/8/layout/hierarchy6"/>
    <dgm:cxn modelId="{8CFCCE7C-3BC4-4138-AFC9-0582F7D37892}" type="presOf" srcId="{AA1082A9-8105-4C7D-BAEB-24F089E904DB}" destId="{7E80BDDF-850F-42DD-ADA0-CD0F37642094}" srcOrd="0" destOrd="0" presId="urn:microsoft.com/office/officeart/2005/8/layout/hierarchy6"/>
    <dgm:cxn modelId="{40BE3099-2480-4D66-BE18-802BD3A9AEB2}" type="presOf" srcId="{666CEB3F-F80C-4B94-9A32-9438056D8C63}" destId="{BA2B5440-14D9-4FD2-A377-B516E452BEF1}" srcOrd="0" destOrd="0" presId="urn:microsoft.com/office/officeart/2005/8/layout/hierarchy6"/>
    <dgm:cxn modelId="{6C6D2F9D-82F7-41EC-9916-CB8339F049EE}" type="presParOf" srcId="{CD71A189-DE5B-4728-896D-5016BA6A6A6A}" destId="{4778DE82-976D-48C3-B0AD-42FB26389DCB}" srcOrd="0" destOrd="0" presId="urn:microsoft.com/office/officeart/2005/8/layout/hierarchy6"/>
    <dgm:cxn modelId="{81777B0B-52ED-44CE-A6FC-E337E4F72452}" type="presParOf" srcId="{4778DE82-976D-48C3-B0AD-42FB26389DCB}" destId="{BBFE9CF4-48AC-4860-A684-ED7C46781D19}" srcOrd="0" destOrd="0" presId="urn:microsoft.com/office/officeart/2005/8/layout/hierarchy6"/>
    <dgm:cxn modelId="{BECBB862-CB72-4582-8FF9-C6EDF21C98A5}" type="presParOf" srcId="{BBFE9CF4-48AC-4860-A684-ED7C46781D19}" destId="{528B55DE-DDA4-4DD0-8FFC-6300032BA9A3}" srcOrd="0" destOrd="0" presId="urn:microsoft.com/office/officeart/2005/8/layout/hierarchy6"/>
    <dgm:cxn modelId="{DD6234A5-FEB9-44E7-98E1-A7C8B2F225F5}" type="presParOf" srcId="{528B55DE-DDA4-4DD0-8FFC-6300032BA9A3}" destId="{84C25D43-64E9-4B75-9E46-598E00C6244C}" srcOrd="0" destOrd="0" presId="urn:microsoft.com/office/officeart/2005/8/layout/hierarchy6"/>
    <dgm:cxn modelId="{959D0475-A123-4787-8565-CB975E3BDE38}" type="presParOf" srcId="{528B55DE-DDA4-4DD0-8FFC-6300032BA9A3}" destId="{C937C1D0-D4F4-46FD-A020-E13D41287674}" srcOrd="1" destOrd="0" presId="urn:microsoft.com/office/officeart/2005/8/layout/hierarchy6"/>
    <dgm:cxn modelId="{D85D84A5-D894-431A-907C-670BF75DCDE9}" type="presParOf" srcId="{C937C1D0-D4F4-46FD-A020-E13D41287674}" destId="{1FDD4E73-A695-4A23-AAB4-ED0A2165FC52}" srcOrd="0" destOrd="0" presId="urn:microsoft.com/office/officeart/2005/8/layout/hierarchy6"/>
    <dgm:cxn modelId="{3FEAC358-DB09-42ED-88A2-B90E88041FDC}" type="presParOf" srcId="{C937C1D0-D4F4-46FD-A020-E13D41287674}" destId="{B9C215A8-815C-416C-BA11-51476B50AFA3}" srcOrd="1" destOrd="0" presId="urn:microsoft.com/office/officeart/2005/8/layout/hierarchy6"/>
    <dgm:cxn modelId="{10E4F28B-97F5-4EFC-AEF4-97D338CA701D}" type="presParOf" srcId="{B9C215A8-815C-416C-BA11-51476B50AFA3}" destId="{A488A80E-518C-4ED3-85B6-696F7E47A6CF}" srcOrd="0" destOrd="0" presId="urn:microsoft.com/office/officeart/2005/8/layout/hierarchy6"/>
    <dgm:cxn modelId="{D57293F1-A400-483F-BD32-E8D099E5AD89}" type="presParOf" srcId="{B9C215A8-815C-416C-BA11-51476B50AFA3}" destId="{9569FD2E-F4E4-439A-8384-E58174EFB5F2}" srcOrd="1" destOrd="0" presId="urn:microsoft.com/office/officeart/2005/8/layout/hierarchy6"/>
    <dgm:cxn modelId="{35FAB52C-9D3C-4741-8837-6D0424EA6125}" type="presParOf" srcId="{9569FD2E-F4E4-439A-8384-E58174EFB5F2}" destId="{A6CE9C36-0FF5-40F2-A3E0-E647B31F3250}" srcOrd="0" destOrd="0" presId="urn:microsoft.com/office/officeart/2005/8/layout/hierarchy6"/>
    <dgm:cxn modelId="{6534A3B1-A1AF-4BEE-A51D-B7A52066F173}" type="presParOf" srcId="{9569FD2E-F4E4-439A-8384-E58174EFB5F2}" destId="{F28042D5-E89B-4A5A-9A5E-AB7AA406396A}" srcOrd="1" destOrd="0" presId="urn:microsoft.com/office/officeart/2005/8/layout/hierarchy6"/>
    <dgm:cxn modelId="{2CC02E0B-F53A-465F-8662-E80FC251D1E2}" type="presParOf" srcId="{F28042D5-E89B-4A5A-9A5E-AB7AA406396A}" destId="{A3497915-1DAB-4B58-83AD-6BCB2F76180F}" srcOrd="0" destOrd="0" presId="urn:microsoft.com/office/officeart/2005/8/layout/hierarchy6"/>
    <dgm:cxn modelId="{27CF199A-8805-4FC1-B9C9-1FC2C25FD455}" type="presParOf" srcId="{F28042D5-E89B-4A5A-9A5E-AB7AA406396A}" destId="{D0CBA1DA-5EC4-4C70-A6B0-3E67FE35DDD5}" srcOrd="1" destOrd="0" presId="urn:microsoft.com/office/officeart/2005/8/layout/hierarchy6"/>
    <dgm:cxn modelId="{61371A91-7326-4DEC-B04B-3F0935621CF0}" type="presParOf" srcId="{D0CBA1DA-5EC4-4C70-A6B0-3E67FE35DDD5}" destId="{B331AF78-EC7A-40BD-BC0E-10920B86D7CC}" srcOrd="0" destOrd="0" presId="urn:microsoft.com/office/officeart/2005/8/layout/hierarchy6"/>
    <dgm:cxn modelId="{D719017F-618D-429C-BD69-E25ED127C552}" type="presParOf" srcId="{D0CBA1DA-5EC4-4C70-A6B0-3E67FE35DDD5}" destId="{49AF8CDD-5A7A-43A3-AE65-58E089C64326}" srcOrd="1" destOrd="0" presId="urn:microsoft.com/office/officeart/2005/8/layout/hierarchy6"/>
    <dgm:cxn modelId="{B4E9B8A0-FA9E-45FB-8AB1-A0806628FE98}" type="presParOf" srcId="{49AF8CDD-5A7A-43A3-AE65-58E089C64326}" destId="{E318551C-327D-416A-8F08-21A911180AC6}" srcOrd="0" destOrd="0" presId="urn:microsoft.com/office/officeart/2005/8/layout/hierarchy6"/>
    <dgm:cxn modelId="{3FD049FA-9341-4294-98DA-F11E27A5939B}" type="presParOf" srcId="{49AF8CDD-5A7A-43A3-AE65-58E089C64326}" destId="{6029D3B0-5D0A-4C62-97F7-433218DC40C9}" srcOrd="1" destOrd="0" presId="urn:microsoft.com/office/officeart/2005/8/layout/hierarchy6"/>
    <dgm:cxn modelId="{96A8E7EA-774C-4E5D-A7C4-64578A809087}" type="presParOf" srcId="{9569FD2E-F4E4-439A-8384-E58174EFB5F2}" destId="{A55C09FD-C49C-442C-B68C-A9B59BF82CC9}" srcOrd="2" destOrd="0" presId="urn:microsoft.com/office/officeart/2005/8/layout/hierarchy6"/>
    <dgm:cxn modelId="{C12E692B-A737-45A6-A963-AF4D83A125EA}" type="presParOf" srcId="{9569FD2E-F4E4-439A-8384-E58174EFB5F2}" destId="{675A769F-ADC1-49A8-856D-23F31AFF10B3}" srcOrd="3" destOrd="0" presId="urn:microsoft.com/office/officeart/2005/8/layout/hierarchy6"/>
    <dgm:cxn modelId="{35843852-0713-4B94-9602-29E5E2955AB8}" type="presParOf" srcId="{675A769F-ADC1-49A8-856D-23F31AFF10B3}" destId="{D6A1EAA2-D64B-4E2E-B818-23376A2ECFC5}" srcOrd="0" destOrd="0" presId="urn:microsoft.com/office/officeart/2005/8/layout/hierarchy6"/>
    <dgm:cxn modelId="{151799F7-B879-47AD-A624-9D563840D1F6}" type="presParOf" srcId="{675A769F-ADC1-49A8-856D-23F31AFF10B3}" destId="{B428CA63-AC22-4BB4-947E-708D2F9B4891}" srcOrd="1" destOrd="0" presId="urn:microsoft.com/office/officeart/2005/8/layout/hierarchy6"/>
    <dgm:cxn modelId="{E91FFAA7-8BEE-4089-8BE6-62780CB78CF0}" type="presParOf" srcId="{B428CA63-AC22-4BB4-947E-708D2F9B4891}" destId="{6BFB5891-A61C-473B-949B-BF0323D2AA7F}" srcOrd="0" destOrd="0" presId="urn:microsoft.com/office/officeart/2005/8/layout/hierarchy6"/>
    <dgm:cxn modelId="{CCCB0A36-9CD2-411E-BD56-92D53DB88B8D}" type="presParOf" srcId="{B428CA63-AC22-4BB4-947E-708D2F9B4891}" destId="{B62ABD82-7E06-4763-9A67-870BF26A1125}" srcOrd="1" destOrd="0" presId="urn:microsoft.com/office/officeart/2005/8/layout/hierarchy6"/>
    <dgm:cxn modelId="{5E34C48D-D0B4-45C3-BA08-6CDF6972B80A}" type="presParOf" srcId="{B62ABD82-7E06-4763-9A67-870BF26A1125}" destId="{95B94149-85D4-4514-ABB1-0D08696476F3}" srcOrd="0" destOrd="0" presId="urn:microsoft.com/office/officeart/2005/8/layout/hierarchy6"/>
    <dgm:cxn modelId="{F2F849E2-F043-4992-89FA-DEB7218C096D}" type="presParOf" srcId="{B62ABD82-7E06-4763-9A67-870BF26A1125}" destId="{AF0077FD-2F24-479F-BF2C-5074F1D4AA0E}" srcOrd="1" destOrd="0" presId="urn:microsoft.com/office/officeart/2005/8/layout/hierarchy6"/>
    <dgm:cxn modelId="{9C980B9D-DBD2-4A51-B3FC-C5C62E60A024}" type="presParOf" srcId="{9569FD2E-F4E4-439A-8384-E58174EFB5F2}" destId="{94BFF0B9-CE9F-4F04-A963-5274231BF6B8}" srcOrd="4" destOrd="0" presId="urn:microsoft.com/office/officeart/2005/8/layout/hierarchy6"/>
    <dgm:cxn modelId="{F5C50A52-2FE6-4F08-A027-7F16251C485D}" type="presParOf" srcId="{9569FD2E-F4E4-439A-8384-E58174EFB5F2}" destId="{9F89042A-DA28-4268-9F54-308106E7B992}" srcOrd="5" destOrd="0" presId="urn:microsoft.com/office/officeart/2005/8/layout/hierarchy6"/>
    <dgm:cxn modelId="{7A802C68-6531-47D5-9337-090601104ED3}" type="presParOf" srcId="{9F89042A-DA28-4268-9F54-308106E7B992}" destId="{EEB68C3E-3CEB-4A2A-A15D-0031620EEA78}" srcOrd="0" destOrd="0" presId="urn:microsoft.com/office/officeart/2005/8/layout/hierarchy6"/>
    <dgm:cxn modelId="{E9A2D5AF-A61B-4A3D-8B57-973E91BC4390}" type="presParOf" srcId="{9F89042A-DA28-4268-9F54-308106E7B992}" destId="{E46285B9-9C68-4818-A55B-04EAB8B93352}" srcOrd="1" destOrd="0" presId="urn:microsoft.com/office/officeart/2005/8/layout/hierarchy6"/>
    <dgm:cxn modelId="{C09D85C0-6148-4C7F-BC82-2ACC0C6F48B1}" type="presParOf" srcId="{E46285B9-9C68-4818-A55B-04EAB8B93352}" destId="{D68A914B-3EB1-455E-BAED-61AF7A4B5590}" srcOrd="0" destOrd="0" presId="urn:microsoft.com/office/officeart/2005/8/layout/hierarchy6"/>
    <dgm:cxn modelId="{C685588C-7227-4C5A-880E-D57B21D9D31F}" type="presParOf" srcId="{E46285B9-9C68-4818-A55B-04EAB8B93352}" destId="{41A76F6F-387D-4322-82B9-A9D8E02A354A}" srcOrd="1" destOrd="0" presId="urn:microsoft.com/office/officeart/2005/8/layout/hierarchy6"/>
    <dgm:cxn modelId="{1D5B6714-D721-4879-8B14-3FEB94A4315B}" type="presParOf" srcId="{41A76F6F-387D-4322-82B9-A9D8E02A354A}" destId="{9F2F1EA6-824A-4FAD-AE7F-8C4E559B361C}" srcOrd="0" destOrd="0" presId="urn:microsoft.com/office/officeart/2005/8/layout/hierarchy6"/>
    <dgm:cxn modelId="{5751C832-520D-4E6D-8374-3831AE8FD922}" type="presParOf" srcId="{41A76F6F-387D-4322-82B9-A9D8E02A354A}" destId="{0D0E2C7A-675D-4E7D-8B23-6A53AD541E13}" srcOrd="1" destOrd="0" presId="urn:microsoft.com/office/officeart/2005/8/layout/hierarchy6"/>
    <dgm:cxn modelId="{49234AF8-0477-4E34-98EB-8C89DE9A226F}" type="presParOf" srcId="{C937C1D0-D4F4-46FD-A020-E13D41287674}" destId="{EECBBA16-31D1-4CA6-B356-19312A9DC5B4}" srcOrd="2" destOrd="0" presId="urn:microsoft.com/office/officeart/2005/8/layout/hierarchy6"/>
    <dgm:cxn modelId="{204B4FB9-4A80-43CD-8B1B-5D113ACCE314}" type="presParOf" srcId="{C937C1D0-D4F4-46FD-A020-E13D41287674}" destId="{0743F455-3C43-477B-82E9-12A5F0618D7B}" srcOrd="3" destOrd="0" presId="urn:microsoft.com/office/officeart/2005/8/layout/hierarchy6"/>
    <dgm:cxn modelId="{618818CF-38A9-404D-9230-DE75D39863DA}" type="presParOf" srcId="{0743F455-3C43-477B-82E9-12A5F0618D7B}" destId="{9CA90D0D-FF4D-4FDC-B4AC-6924A39C9D29}" srcOrd="0" destOrd="0" presId="urn:microsoft.com/office/officeart/2005/8/layout/hierarchy6"/>
    <dgm:cxn modelId="{D1786E75-1A6F-488F-B49F-B91A3B11C4A6}" type="presParOf" srcId="{0743F455-3C43-477B-82E9-12A5F0618D7B}" destId="{FDBCE01D-7487-4CE7-AED5-65A674542934}" srcOrd="1" destOrd="0" presId="urn:microsoft.com/office/officeart/2005/8/layout/hierarchy6"/>
    <dgm:cxn modelId="{8947416E-66A8-438F-9B05-3710D016B2C6}" type="presParOf" srcId="{FDBCE01D-7487-4CE7-AED5-65A674542934}" destId="{CBDDC3AC-D98B-4739-B8F6-8E6993F62109}" srcOrd="0" destOrd="0" presId="urn:microsoft.com/office/officeart/2005/8/layout/hierarchy6"/>
    <dgm:cxn modelId="{522659D1-0D81-4754-8E80-2BD89B732D57}" type="presParOf" srcId="{FDBCE01D-7487-4CE7-AED5-65A674542934}" destId="{4D20618C-4D58-4070-991A-6BDD6C987A7D}" srcOrd="1" destOrd="0" presId="urn:microsoft.com/office/officeart/2005/8/layout/hierarchy6"/>
    <dgm:cxn modelId="{C8964D2C-9BA9-4357-AA14-719FB7201153}" type="presParOf" srcId="{4D20618C-4D58-4070-991A-6BDD6C987A7D}" destId="{419BBD1B-FE3D-4C56-A829-EE3A4A52F946}" srcOrd="0" destOrd="0" presId="urn:microsoft.com/office/officeart/2005/8/layout/hierarchy6"/>
    <dgm:cxn modelId="{E4D7EE5B-9947-4DA4-B020-89EA554AF6B9}" type="presParOf" srcId="{4D20618C-4D58-4070-991A-6BDD6C987A7D}" destId="{290D7D24-A4AA-4299-8AE1-287EAAF9717B}" srcOrd="1" destOrd="0" presId="urn:microsoft.com/office/officeart/2005/8/layout/hierarchy6"/>
    <dgm:cxn modelId="{A723B447-3DBB-42D5-BB2E-E1A26D5E8A4E}" type="presParOf" srcId="{C937C1D0-D4F4-46FD-A020-E13D41287674}" destId="{96B255C7-FA45-4D54-8A01-1AAC905E4F73}" srcOrd="4" destOrd="0" presId="urn:microsoft.com/office/officeart/2005/8/layout/hierarchy6"/>
    <dgm:cxn modelId="{DDC05F52-E8F7-42C6-B7E7-933318699EAA}" type="presParOf" srcId="{C937C1D0-D4F4-46FD-A020-E13D41287674}" destId="{78A562C8-4007-4CBC-94C8-7BB5B76CDA33}" srcOrd="5" destOrd="0" presId="urn:microsoft.com/office/officeart/2005/8/layout/hierarchy6"/>
    <dgm:cxn modelId="{49AE98FA-4D11-42EE-A6E7-E39F4F25BBDE}" type="presParOf" srcId="{78A562C8-4007-4CBC-94C8-7BB5B76CDA33}" destId="{41D84791-EB16-4F49-B904-6A315180380E}" srcOrd="0" destOrd="0" presId="urn:microsoft.com/office/officeart/2005/8/layout/hierarchy6"/>
    <dgm:cxn modelId="{6FAC5FA7-08E2-4FBE-AFCA-FAC1AAA7102B}" type="presParOf" srcId="{78A562C8-4007-4CBC-94C8-7BB5B76CDA33}" destId="{9694722B-20FF-4DDD-8801-9CAD32CBCD11}" srcOrd="1" destOrd="0" presId="urn:microsoft.com/office/officeart/2005/8/layout/hierarchy6"/>
    <dgm:cxn modelId="{B7FDDAF6-9BCE-44D7-90CE-C9BBDC166374}" type="presParOf" srcId="{9694722B-20FF-4DDD-8801-9CAD32CBCD11}" destId="{BA2B5440-14D9-4FD2-A377-B516E452BEF1}" srcOrd="0" destOrd="0" presId="urn:microsoft.com/office/officeart/2005/8/layout/hierarchy6"/>
    <dgm:cxn modelId="{A1E2A2A2-49CA-4CE9-85D7-FDD442C6596E}" type="presParOf" srcId="{9694722B-20FF-4DDD-8801-9CAD32CBCD11}" destId="{ECCBC5A1-05F0-4D79-AA7E-08033E682B23}" srcOrd="1" destOrd="0" presId="urn:microsoft.com/office/officeart/2005/8/layout/hierarchy6"/>
    <dgm:cxn modelId="{BD75774F-07E5-4E4B-A015-74AE5F45B496}" type="presParOf" srcId="{ECCBC5A1-05F0-4D79-AA7E-08033E682B23}" destId="{7E80BDDF-850F-42DD-ADA0-CD0F37642094}" srcOrd="0" destOrd="0" presId="urn:microsoft.com/office/officeart/2005/8/layout/hierarchy6"/>
    <dgm:cxn modelId="{82E7829E-BB8B-41B7-80B2-5BE931E70107}" type="presParOf" srcId="{ECCBC5A1-05F0-4D79-AA7E-08033E682B23}" destId="{1B5A3FEE-6CD1-4276-AE9A-B478999945EC}" srcOrd="1" destOrd="0" presId="urn:microsoft.com/office/officeart/2005/8/layout/hierarchy6"/>
    <dgm:cxn modelId="{74B26D10-8E6E-4599-8993-636986C77682}" type="presParOf" srcId="{C937C1D0-D4F4-46FD-A020-E13D41287674}" destId="{3F867D0A-79D5-4433-A73F-2F4E7AFE3E2B}" srcOrd="6" destOrd="0" presId="urn:microsoft.com/office/officeart/2005/8/layout/hierarchy6"/>
    <dgm:cxn modelId="{714FCE19-7EEF-4EFC-9300-58DE90BD0620}" type="presParOf" srcId="{C937C1D0-D4F4-46FD-A020-E13D41287674}" destId="{0FD1F3F6-35BD-4070-83B9-8E6B36B4F7F1}" srcOrd="7" destOrd="0" presId="urn:microsoft.com/office/officeart/2005/8/layout/hierarchy6"/>
    <dgm:cxn modelId="{DF572625-A3CE-44A9-B41C-2ED4922B9FAF}" type="presParOf" srcId="{0FD1F3F6-35BD-4070-83B9-8E6B36B4F7F1}" destId="{EF886FCF-6F01-480B-BEA3-437EDF0D168A}" srcOrd="0" destOrd="0" presId="urn:microsoft.com/office/officeart/2005/8/layout/hierarchy6"/>
    <dgm:cxn modelId="{42B312AC-8A6F-48EB-A1BD-924D31759F12}" type="presParOf" srcId="{0FD1F3F6-35BD-4070-83B9-8E6B36B4F7F1}" destId="{33EB8A43-0A40-4F89-96C7-0E08F15F4F92}" srcOrd="1" destOrd="0" presId="urn:microsoft.com/office/officeart/2005/8/layout/hierarchy6"/>
    <dgm:cxn modelId="{F4368C05-CE27-4A54-9445-0C49338165E5}" type="presParOf" srcId="{33EB8A43-0A40-4F89-96C7-0E08F15F4F92}" destId="{A00CFF9E-C06A-40B4-B3C1-B37B5BF2478F}" srcOrd="0" destOrd="0" presId="urn:microsoft.com/office/officeart/2005/8/layout/hierarchy6"/>
    <dgm:cxn modelId="{1C460D00-EB09-466F-B680-9C0B09A204D5}" type="presParOf" srcId="{33EB8A43-0A40-4F89-96C7-0E08F15F4F92}" destId="{6F0FF9DF-F00D-4612-BE09-88CB499840F6}" srcOrd="1" destOrd="0" presId="urn:microsoft.com/office/officeart/2005/8/layout/hierarchy6"/>
    <dgm:cxn modelId="{C3957C5B-3C24-463C-B823-E2737A41A6AB}" type="presParOf" srcId="{6F0FF9DF-F00D-4612-BE09-88CB499840F6}" destId="{E34FD3E2-3C92-497E-8456-8834E2176024}" srcOrd="0" destOrd="0" presId="urn:microsoft.com/office/officeart/2005/8/layout/hierarchy6"/>
    <dgm:cxn modelId="{D613C840-8356-452F-8529-FE7311FB1E4F}" type="presParOf" srcId="{6F0FF9DF-F00D-4612-BE09-88CB499840F6}" destId="{7E6BAD0E-3A98-4C57-9434-E7B66AF12CB0}" srcOrd="1" destOrd="0" presId="urn:microsoft.com/office/officeart/2005/8/layout/hierarchy6"/>
    <dgm:cxn modelId="{59945065-49F2-4D88-B93B-A9067C21E85C}" type="presParOf" srcId="{7E6BAD0E-3A98-4C57-9434-E7B66AF12CB0}" destId="{7E71AA39-5892-4840-BFC1-8DBF3B3F83D5}" srcOrd="0" destOrd="0" presId="urn:microsoft.com/office/officeart/2005/8/layout/hierarchy6"/>
    <dgm:cxn modelId="{C496A921-8720-4BFD-AB59-577AF0280841}" type="presParOf" srcId="{7E6BAD0E-3A98-4C57-9434-E7B66AF12CB0}" destId="{466B5EF7-7646-4CE7-957F-AE427D6961B2}" srcOrd="1" destOrd="0" presId="urn:microsoft.com/office/officeart/2005/8/layout/hierarchy6"/>
    <dgm:cxn modelId="{DB587BBB-B168-4AB6-BD48-479BBD758BBE}" type="presParOf" srcId="{466B5EF7-7646-4CE7-957F-AE427D6961B2}" destId="{71C0A5ED-128E-4EF4-83A4-A094A6B46B8D}" srcOrd="0" destOrd="0" presId="urn:microsoft.com/office/officeart/2005/8/layout/hierarchy6"/>
    <dgm:cxn modelId="{F167E6EB-8E33-41D6-90B4-C053B76611AC}" type="presParOf" srcId="{466B5EF7-7646-4CE7-957F-AE427D6961B2}" destId="{C6C33C3A-CFD7-4DFD-A75A-33C99DB37D4A}" srcOrd="1" destOrd="0" presId="urn:microsoft.com/office/officeart/2005/8/layout/hierarchy6"/>
    <dgm:cxn modelId="{B49C6526-4281-4BFE-831C-FE7765DAB3D3}" type="presParOf" srcId="{33EB8A43-0A40-4F89-96C7-0E08F15F4F92}" destId="{B2EE48E7-0586-4F6E-A906-1120D29864E4}" srcOrd="2" destOrd="0" presId="urn:microsoft.com/office/officeart/2005/8/layout/hierarchy6"/>
    <dgm:cxn modelId="{BA093058-A420-49B8-B0F5-50BF134AE0A9}" type="presParOf" srcId="{33EB8A43-0A40-4F89-96C7-0E08F15F4F92}" destId="{5FCBC0C8-B30B-408D-A92A-FB22A974C3AE}" srcOrd="3" destOrd="0" presId="urn:microsoft.com/office/officeart/2005/8/layout/hierarchy6"/>
    <dgm:cxn modelId="{BF81B61F-4267-4ACB-99B6-1FCEF9856BC0}" type="presParOf" srcId="{5FCBC0C8-B30B-408D-A92A-FB22A974C3AE}" destId="{F0A0EC29-AB47-49FC-9133-9A19DF6B6E5C}" srcOrd="0" destOrd="0" presId="urn:microsoft.com/office/officeart/2005/8/layout/hierarchy6"/>
    <dgm:cxn modelId="{E0DA6C9B-012E-42FE-A7E6-2D166D619F5E}" type="presParOf" srcId="{5FCBC0C8-B30B-408D-A92A-FB22A974C3AE}" destId="{A1DF24C9-8600-4896-8232-09C4E4950107}" srcOrd="1" destOrd="0" presId="urn:microsoft.com/office/officeart/2005/8/layout/hierarchy6"/>
    <dgm:cxn modelId="{D7688132-60E3-4A7C-8616-3CFDAA7020CB}" type="presParOf" srcId="{A1DF24C9-8600-4896-8232-09C4E4950107}" destId="{0E6BFABB-9F55-49E9-963D-FF3C8DA8687E}" srcOrd="0" destOrd="0" presId="urn:microsoft.com/office/officeart/2005/8/layout/hierarchy6"/>
    <dgm:cxn modelId="{97868757-BECA-48D7-8782-0253CFDBA910}" type="presParOf" srcId="{A1DF24C9-8600-4896-8232-09C4E4950107}" destId="{8BDC7D94-5EC9-4FEA-AF2A-25AB0B6B6D31}" srcOrd="1" destOrd="0" presId="urn:microsoft.com/office/officeart/2005/8/layout/hierarchy6"/>
    <dgm:cxn modelId="{2BCEA11E-3009-4C24-B13F-B03688D17FEA}" type="presParOf" srcId="{8BDC7D94-5EC9-4FEA-AF2A-25AB0B6B6D31}" destId="{73407684-5CAE-406D-9268-C83BD2E293AA}" srcOrd="0" destOrd="0" presId="urn:microsoft.com/office/officeart/2005/8/layout/hierarchy6"/>
    <dgm:cxn modelId="{FAAC2829-D31D-400D-B09A-3AE9A633AE45}" type="presParOf" srcId="{8BDC7D94-5EC9-4FEA-AF2A-25AB0B6B6D31}" destId="{B1ADC0AF-EA97-4E38-8708-F483ECA4DA0A}" srcOrd="1" destOrd="0" presId="urn:microsoft.com/office/officeart/2005/8/layout/hierarchy6"/>
    <dgm:cxn modelId="{657421AE-3C13-4F13-B923-6265E00CABB3}" type="presParOf" srcId="{33EB8A43-0A40-4F89-96C7-0E08F15F4F92}" destId="{23455880-DC35-4540-8ABC-7A934F786C00}" srcOrd="4" destOrd="0" presId="urn:microsoft.com/office/officeart/2005/8/layout/hierarchy6"/>
    <dgm:cxn modelId="{076CB280-AFE3-4834-9402-919684E94031}" type="presParOf" srcId="{33EB8A43-0A40-4F89-96C7-0E08F15F4F92}" destId="{67A0D087-BCF1-4D25-9728-1D09354764BC}" srcOrd="5" destOrd="0" presId="urn:microsoft.com/office/officeart/2005/8/layout/hierarchy6"/>
    <dgm:cxn modelId="{E3C8A173-0C54-4CDA-A09E-ECA1B7E58657}" type="presParOf" srcId="{67A0D087-BCF1-4D25-9728-1D09354764BC}" destId="{823EE3C3-698E-425F-8353-6B1959286AFD}" srcOrd="0" destOrd="0" presId="urn:microsoft.com/office/officeart/2005/8/layout/hierarchy6"/>
    <dgm:cxn modelId="{52C07FD3-7C77-4691-BF70-EBF3464E2384}" type="presParOf" srcId="{67A0D087-BCF1-4D25-9728-1D09354764BC}" destId="{A4B64C93-275F-40E1-9F56-3935A8F5BE0B}" srcOrd="1" destOrd="0" presId="urn:microsoft.com/office/officeart/2005/8/layout/hierarchy6"/>
    <dgm:cxn modelId="{116A436C-12D7-402C-B5AD-1821979093E6}" type="presParOf" srcId="{A4B64C93-275F-40E1-9F56-3935A8F5BE0B}" destId="{EFFCE5BF-69BC-4EE1-B608-F9086617D800}" srcOrd="0" destOrd="0" presId="urn:microsoft.com/office/officeart/2005/8/layout/hierarchy6"/>
    <dgm:cxn modelId="{F3C7253B-42AB-45C2-A5E5-E476B32F733C}" type="presParOf" srcId="{A4B64C93-275F-40E1-9F56-3935A8F5BE0B}" destId="{BEBD77EB-90FD-4737-913A-769375795EFF}" srcOrd="1" destOrd="0" presId="urn:microsoft.com/office/officeart/2005/8/layout/hierarchy6"/>
    <dgm:cxn modelId="{908519AE-F642-4550-B065-893AA321D2A2}" type="presParOf" srcId="{BEBD77EB-90FD-4737-913A-769375795EFF}" destId="{3A541F0C-2E1A-4B4F-9C41-D375148F31CB}" srcOrd="0" destOrd="0" presId="urn:microsoft.com/office/officeart/2005/8/layout/hierarchy6"/>
    <dgm:cxn modelId="{83C58B80-327E-4E74-90D0-57047CA2FA3F}" type="presParOf" srcId="{BEBD77EB-90FD-4737-913A-769375795EFF}" destId="{38261ED6-D343-4083-9CF7-322E2E12CC4A}" srcOrd="1" destOrd="0" presId="urn:microsoft.com/office/officeart/2005/8/layout/hierarchy6"/>
    <dgm:cxn modelId="{2E0B5E34-49F4-45AF-8F9F-186302B4BD84}" type="presParOf" srcId="{CD71A189-DE5B-4728-896D-5016BA6A6A6A}" destId="{ECA8202A-B321-4FC4-BA2B-F30918889145}" srcOrd="1" destOrd="0" presId="urn:microsoft.com/office/officeart/2005/8/layout/hierarchy6"/>
  </dgm:cxnLst>
  <dgm:bg/>
  <dgm:whole/>
  <dgm:extLst>
    <a:ext uri="http://schemas.microsoft.com/office/drawing/2008/diagram">
      <dsp:dataModelExt xmlns:dsp="http://schemas.microsoft.com/office/drawing/2008/diagram" xmlns="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84C25D43-64E9-4B75-9E46-598E00C6244C}">
      <dsp:nvSpPr>
        <dsp:cNvPr id="0" name=""/>
        <dsp:cNvSpPr/>
      </dsp:nvSpPr>
      <dsp:spPr>
        <a:xfrm>
          <a:off x="2748180" y="271409"/>
          <a:ext cx="3906119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b="0" i="0" u="none" kern="1200"/>
            <a:t>Goal: Select mitigation for DRIFT in STRAIGHTs</a:t>
          </a:r>
          <a:endParaRPr lang="en-US" sz="1400" kern="1200"/>
        </a:p>
      </dsp:txBody>
      <dsp:txXfrm>
        <a:off x="2748180" y="271409"/>
        <a:ext cx="3906119" cy="633374"/>
      </dsp:txXfrm>
    </dsp:sp>
    <dsp:sp modelId="{1FDD4E73-A695-4A23-AAB4-ED0A2165FC52}">
      <dsp:nvSpPr>
        <dsp:cNvPr id="0" name=""/>
        <dsp:cNvSpPr/>
      </dsp:nvSpPr>
      <dsp:spPr>
        <a:xfrm>
          <a:off x="1710637" y="904784"/>
          <a:ext cx="2990602" cy="852388"/>
        </a:xfrm>
        <a:custGeom>
          <a:avLst/>
          <a:gdLst/>
          <a:ahLst/>
          <a:cxnLst/>
          <a:rect l="0" t="0" r="0" b="0"/>
          <a:pathLst>
            <a:path>
              <a:moveTo>
                <a:pt x="2990602" y="0"/>
              </a:moveTo>
              <a:lnTo>
                <a:pt x="2990602" y="426194"/>
              </a:lnTo>
              <a:lnTo>
                <a:pt x="0" y="426194"/>
              </a:lnTo>
              <a:lnTo>
                <a:pt x="0" y="852388"/>
              </a:lnTo>
            </a:path>
          </a:pathLst>
        </a:custGeom>
        <a:noFill/>
        <a:ln w="254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488A80E-518C-4ED3-85B6-696F7E47A6CF}">
      <dsp:nvSpPr>
        <dsp:cNvPr id="0" name=""/>
        <dsp:cNvSpPr/>
      </dsp:nvSpPr>
      <dsp:spPr>
        <a:xfrm>
          <a:off x="1235606" y="1757172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Efficiency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b="1" kern="1200"/>
            <a:t>0.584</a:t>
          </a:r>
        </a:p>
      </dsp:txBody>
      <dsp:txXfrm>
        <a:off x="1235606" y="1757172"/>
        <a:ext cx="950061" cy="633374"/>
      </dsp:txXfrm>
    </dsp:sp>
    <dsp:sp modelId="{A6CE9C36-0FF5-40F2-A3E0-E647B31F3250}">
      <dsp:nvSpPr>
        <dsp:cNvPr id="0" name=""/>
        <dsp:cNvSpPr/>
      </dsp:nvSpPr>
      <dsp:spPr>
        <a:xfrm>
          <a:off x="475557" y="2390546"/>
          <a:ext cx="1235079" cy="474846"/>
        </a:xfrm>
        <a:custGeom>
          <a:avLst/>
          <a:gdLst/>
          <a:ahLst/>
          <a:cxnLst/>
          <a:rect l="0" t="0" r="0" b="0"/>
          <a:pathLst>
            <a:path>
              <a:moveTo>
                <a:pt x="1235079" y="0"/>
              </a:moveTo>
              <a:lnTo>
                <a:pt x="1235079" y="237423"/>
              </a:lnTo>
              <a:lnTo>
                <a:pt x="0" y="237423"/>
              </a:lnTo>
              <a:lnTo>
                <a:pt x="0" y="474846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497915-1DAB-4B58-83AD-6BCB2F76180F}">
      <dsp:nvSpPr>
        <dsp:cNvPr id="0" name=""/>
        <dsp:cNvSpPr/>
      </dsp:nvSpPr>
      <dsp:spPr>
        <a:xfrm>
          <a:off x="527" y="2865393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PEY</a:t>
          </a:r>
        </a:p>
      </dsp:txBody>
      <dsp:txXfrm>
        <a:off x="527" y="2865393"/>
        <a:ext cx="950061" cy="633374"/>
      </dsp:txXfrm>
    </dsp:sp>
    <dsp:sp modelId="{B331AF78-EC7A-40BD-BC0E-10920B86D7CC}">
      <dsp:nvSpPr>
        <dsp:cNvPr id="0" name=""/>
        <dsp:cNvSpPr/>
      </dsp:nvSpPr>
      <dsp:spPr>
        <a:xfrm>
          <a:off x="429837" y="3498768"/>
          <a:ext cx="91440" cy="9502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50270"/>
              </a:lnTo>
            </a:path>
          </a:pathLst>
        </a:custGeom>
        <a:noFill/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18551C-327D-416A-8F08-21A911180AC6}">
      <dsp:nvSpPr>
        <dsp:cNvPr id="0" name=""/>
        <dsp:cNvSpPr/>
      </dsp:nvSpPr>
      <dsp:spPr>
        <a:xfrm>
          <a:off x="527" y="4449038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527" y="4449038"/>
        <a:ext cx="950061" cy="633374"/>
      </dsp:txXfrm>
    </dsp:sp>
    <dsp:sp modelId="{A55C09FD-C49C-442C-B68C-A9B59BF82CC9}">
      <dsp:nvSpPr>
        <dsp:cNvPr id="0" name=""/>
        <dsp:cNvSpPr/>
      </dsp:nvSpPr>
      <dsp:spPr>
        <a:xfrm>
          <a:off x="1664917" y="2390546"/>
          <a:ext cx="91440" cy="47484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74846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6A1EAA2-D64B-4E2E-B818-23376A2ECFC5}">
      <dsp:nvSpPr>
        <dsp:cNvPr id="0" name=""/>
        <dsp:cNvSpPr/>
      </dsp:nvSpPr>
      <dsp:spPr>
        <a:xfrm>
          <a:off x="1235606" y="2865393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SEY</a:t>
          </a:r>
        </a:p>
      </dsp:txBody>
      <dsp:txXfrm>
        <a:off x="1235606" y="2865393"/>
        <a:ext cx="950061" cy="633374"/>
      </dsp:txXfrm>
    </dsp:sp>
    <dsp:sp modelId="{6BFB5891-A61C-473B-949B-BF0323D2AA7F}">
      <dsp:nvSpPr>
        <dsp:cNvPr id="0" name=""/>
        <dsp:cNvSpPr/>
      </dsp:nvSpPr>
      <dsp:spPr>
        <a:xfrm>
          <a:off x="1664917" y="3498768"/>
          <a:ext cx="91440" cy="9502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50270"/>
              </a:lnTo>
            </a:path>
          </a:pathLst>
        </a:custGeom>
        <a:noFill/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B94149-85D4-4514-ABB1-0D08696476F3}">
      <dsp:nvSpPr>
        <dsp:cNvPr id="0" name=""/>
        <dsp:cNvSpPr/>
      </dsp:nvSpPr>
      <dsp:spPr>
        <a:xfrm>
          <a:off x="1235606" y="4449038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1235606" y="4449038"/>
        <a:ext cx="950061" cy="633374"/>
      </dsp:txXfrm>
    </dsp:sp>
    <dsp:sp modelId="{94BFF0B9-CE9F-4F04-A963-5274231BF6B8}">
      <dsp:nvSpPr>
        <dsp:cNvPr id="0" name=""/>
        <dsp:cNvSpPr/>
      </dsp:nvSpPr>
      <dsp:spPr>
        <a:xfrm>
          <a:off x="1710637" y="2390546"/>
          <a:ext cx="1235079" cy="47484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37423"/>
              </a:lnTo>
              <a:lnTo>
                <a:pt x="1235079" y="237423"/>
              </a:lnTo>
              <a:lnTo>
                <a:pt x="1235079" y="474846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EB68C3E-3CEB-4A2A-A15D-0031620EEA78}">
      <dsp:nvSpPr>
        <dsp:cNvPr id="0" name=""/>
        <dsp:cNvSpPr/>
      </dsp:nvSpPr>
      <dsp:spPr>
        <a:xfrm>
          <a:off x="2470686" y="2865393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&lt;10% epsy</a:t>
          </a:r>
        </a:p>
      </dsp:txBody>
      <dsp:txXfrm>
        <a:off x="2470686" y="2865393"/>
        <a:ext cx="950061" cy="633374"/>
      </dsp:txXfrm>
    </dsp:sp>
    <dsp:sp modelId="{D68A914B-3EB1-455E-BAED-61AF7A4B5590}">
      <dsp:nvSpPr>
        <dsp:cNvPr id="0" name=""/>
        <dsp:cNvSpPr/>
      </dsp:nvSpPr>
      <dsp:spPr>
        <a:xfrm>
          <a:off x="2899997" y="3498768"/>
          <a:ext cx="91440" cy="9502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50270"/>
              </a:lnTo>
            </a:path>
          </a:pathLst>
        </a:custGeom>
        <a:noFill/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2F1EA6-824A-4FAD-AE7F-8C4E559B361C}">
      <dsp:nvSpPr>
        <dsp:cNvPr id="0" name=""/>
        <dsp:cNvSpPr/>
      </dsp:nvSpPr>
      <dsp:spPr>
        <a:xfrm>
          <a:off x="2470686" y="4449038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2470686" y="4449038"/>
        <a:ext cx="950061" cy="633374"/>
      </dsp:txXfrm>
    </dsp:sp>
    <dsp:sp modelId="{EECBBA16-31D1-4CA6-B356-19312A9DC5B4}">
      <dsp:nvSpPr>
        <dsp:cNvPr id="0" name=""/>
        <dsp:cNvSpPr/>
      </dsp:nvSpPr>
      <dsp:spPr>
        <a:xfrm>
          <a:off x="4180796" y="904784"/>
          <a:ext cx="520443" cy="852388"/>
        </a:xfrm>
        <a:custGeom>
          <a:avLst/>
          <a:gdLst/>
          <a:ahLst/>
          <a:cxnLst/>
          <a:rect l="0" t="0" r="0" b="0"/>
          <a:pathLst>
            <a:path>
              <a:moveTo>
                <a:pt x="520443" y="0"/>
              </a:moveTo>
              <a:lnTo>
                <a:pt x="520443" y="426194"/>
              </a:lnTo>
              <a:lnTo>
                <a:pt x="0" y="426194"/>
              </a:lnTo>
              <a:lnTo>
                <a:pt x="0" y="852388"/>
              </a:lnTo>
            </a:path>
          </a:pathLst>
        </a:custGeom>
        <a:noFill/>
        <a:ln w="254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CA90D0D-FF4D-4FDC-B4AC-6924A39C9D29}">
      <dsp:nvSpPr>
        <dsp:cNvPr id="0" name=""/>
        <dsp:cNvSpPr/>
      </dsp:nvSpPr>
      <dsp:spPr>
        <a:xfrm>
          <a:off x="3705766" y="1757172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b="0" i="0" u="none" kern="1200"/>
            <a:t>Vacuum </a:t>
          </a:r>
          <a:r>
            <a:rPr lang="en-US" sz="1400" b="1" i="0" u="none" kern="1200"/>
            <a:t>0.107</a:t>
          </a:r>
          <a:endParaRPr lang="en-US" sz="1400" b="1" kern="1200"/>
        </a:p>
      </dsp:txBody>
      <dsp:txXfrm>
        <a:off x="3705766" y="1757172"/>
        <a:ext cx="950061" cy="633374"/>
      </dsp:txXfrm>
    </dsp:sp>
    <dsp:sp modelId="{CBDDC3AC-D98B-4739-B8F6-8E6993F62109}">
      <dsp:nvSpPr>
        <dsp:cNvPr id="0" name=""/>
        <dsp:cNvSpPr/>
      </dsp:nvSpPr>
      <dsp:spPr>
        <a:xfrm>
          <a:off x="4135076" y="2390546"/>
          <a:ext cx="91440" cy="205999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59998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9BBD1B-FE3D-4C56-A829-EE3A4A52F946}">
      <dsp:nvSpPr>
        <dsp:cNvPr id="0" name=""/>
        <dsp:cNvSpPr/>
      </dsp:nvSpPr>
      <dsp:spPr>
        <a:xfrm>
          <a:off x="3705766" y="4450545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3705766" y="4450545"/>
        <a:ext cx="950061" cy="633374"/>
      </dsp:txXfrm>
    </dsp:sp>
    <dsp:sp modelId="{96B255C7-FA45-4D54-8A01-1AAC905E4F73}">
      <dsp:nvSpPr>
        <dsp:cNvPr id="0" name=""/>
        <dsp:cNvSpPr/>
      </dsp:nvSpPr>
      <dsp:spPr>
        <a:xfrm>
          <a:off x="4701240" y="904784"/>
          <a:ext cx="714636" cy="85238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6194"/>
              </a:lnTo>
              <a:lnTo>
                <a:pt x="714636" y="426194"/>
              </a:lnTo>
              <a:lnTo>
                <a:pt x="714636" y="852388"/>
              </a:lnTo>
            </a:path>
          </a:pathLst>
        </a:custGeom>
        <a:noFill/>
        <a:ln w="254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D84791-EB16-4F49-B904-6A315180380E}">
      <dsp:nvSpPr>
        <dsp:cNvPr id="0" name=""/>
        <dsp:cNvSpPr/>
      </dsp:nvSpPr>
      <dsp:spPr>
        <a:xfrm>
          <a:off x="4940845" y="1757172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b="0" i="0" u="none" kern="1200"/>
            <a:t>Impedance </a:t>
          </a:r>
          <a:r>
            <a:rPr lang="en-US" sz="1400" b="1" i="0" u="none" kern="1200"/>
            <a:t>0.262</a:t>
          </a:r>
          <a:endParaRPr lang="en-US" sz="1400" b="1" kern="1200"/>
        </a:p>
      </dsp:txBody>
      <dsp:txXfrm>
        <a:off x="4940845" y="1757172"/>
        <a:ext cx="950061" cy="633374"/>
      </dsp:txXfrm>
    </dsp:sp>
    <dsp:sp modelId="{BA2B5440-14D9-4FD2-A377-B516E452BEF1}">
      <dsp:nvSpPr>
        <dsp:cNvPr id="0" name=""/>
        <dsp:cNvSpPr/>
      </dsp:nvSpPr>
      <dsp:spPr>
        <a:xfrm>
          <a:off x="5370156" y="2390546"/>
          <a:ext cx="91440" cy="205999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59998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0BDDF-850F-42DD-ADA0-CD0F37642094}">
      <dsp:nvSpPr>
        <dsp:cNvPr id="0" name=""/>
        <dsp:cNvSpPr/>
      </dsp:nvSpPr>
      <dsp:spPr>
        <a:xfrm>
          <a:off x="4940845" y="4450545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4940845" y="4450545"/>
        <a:ext cx="950061" cy="633374"/>
      </dsp:txXfrm>
    </dsp:sp>
    <dsp:sp modelId="{3F867D0A-79D5-4433-A73F-2F4E7AFE3E2B}">
      <dsp:nvSpPr>
        <dsp:cNvPr id="0" name=""/>
        <dsp:cNvSpPr/>
      </dsp:nvSpPr>
      <dsp:spPr>
        <a:xfrm>
          <a:off x="4701240" y="904784"/>
          <a:ext cx="3184795" cy="83856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9281"/>
              </a:lnTo>
              <a:lnTo>
                <a:pt x="3184795" y="419281"/>
              </a:lnTo>
              <a:lnTo>
                <a:pt x="3184795" y="838562"/>
              </a:lnTo>
            </a:path>
          </a:pathLst>
        </a:custGeom>
        <a:noFill/>
        <a:ln w="25400" cap="flat" cmpd="sng" algn="ctr">
          <a:solidFill>
            <a:schemeClr val="accent5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F886FCF-6F01-480B-BEA3-437EDF0D168A}">
      <dsp:nvSpPr>
        <dsp:cNvPr id="0" name=""/>
        <dsp:cNvSpPr/>
      </dsp:nvSpPr>
      <dsp:spPr>
        <a:xfrm>
          <a:off x="7411004" y="1743346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5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Costs</a:t>
          </a:r>
        </a:p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0.047</a:t>
          </a:r>
        </a:p>
      </dsp:txBody>
      <dsp:txXfrm>
        <a:off x="7411004" y="1743346"/>
        <a:ext cx="950061" cy="633374"/>
      </dsp:txXfrm>
    </dsp:sp>
    <dsp:sp modelId="{A00CFF9E-C06A-40B4-B3C1-B37B5BF2478F}">
      <dsp:nvSpPr>
        <dsp:cNvPr id="0" name=""/>
        <dsp:cNvSpPr/>
      </dsp:nvSpPr>
      <dsp:spPr>
        <a:xfrm>
          <a:off x="6650955" y="2376720"/>
          <a:ext cx="1235079" cy="488673"/>
        </a:xfrm>
        <a:custGeom>
          <a:avLst/>
          <a:gdLst/>
          <a:ahLst/>
          <a:cxnLst/>
          <a:rect l="0" t="0" r="0" b="0"/>
          <a:pathLst>
            <a:path>
              <a:moveTo>
                <a:pt x="1235079" y="0"/>
              </a:moveTo>
              <a:lnTo>
                <a:pt x="1235079" y="244336"/>
              </a:lnTo>
              <a:lnTo>
                <a:pt x="0" y="244336"/>
              </a:lnTo>
              <a:lnTo>
                <a:pt x="0" y="488673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4FD3E2-3C92-497E-8456-8834E2176024}">
      <dsp:nvSpPr>
        <dsp:cNvPr id="0" name=""/>
        <dsp:cNvSpPr/>
      </dsp:nvSpPr>
      <dsp:spPr>
        <a:xfrm>
          <a:off x="6175925" y="2865393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Manufacturing</a:t>
          </a:r>
        </a:p>
      </dsp:txBody>
      <dsp:txXfrm>
        <a:off x="6175925" y="2865393"/>
        <a:ext cx="950061" cy="633374"/>
      </dsp:txXfrm>
    </dsp:sp>
    <dsp:sp modelId="{7E71AA39-5892-4840-BFC1-8DBF3B3F83D5}">
      <dsp:nvSpPr>
        <dsp:cNvPr id="0" name=""/>
        <dsp:cNvSpPr/>
      </dsp:nvSpPr>
      <dsp:spPr>
        <a:xfrm>
          <a:off x="6605235" y="3498768"/>
          <a:ext cx="91440" cy="9502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50270"/>
              </a:lnTo>
            </a:path>
          </a:pathLst>
        </a:custGeom>
        <a:noFill/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C0A5ED-128E-4EF4-83A4-A094A6B46B8D}">
      <dsp:nvSpPr>
        <dsp:cNvPr id="0" name=""/>
        <dsp:cNvSpPr/>
      </dsp:nvSpPr>
      <dsp:spPr>
        <a:xfrm>
          <a:off x="6175925" y="4449038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Alternatves</a:t>
          </a:r>
        </a:p>
      </dsp:txBody>
      <dsp:txXfrm>
        <a:off x="6175925" y="4449038"/>
        <a:ext cx="950061" cy="633374"/>
      </dsp:txXfrm>
    </dsp:sp>
    <dsp:sp modelId="{B2EE48E7-0586-4F6E-A906-1120D29864E4}">
      <dsp:nvSpPr>
        <dsp:cNvPr id="0" name=""/>
        <dsp:cNvSpPr/>
      </dsp:nvSpPr>
      <dsp:spPr>
        <a:xfrm>
          <a:off x="7840315" y="2376720"/>
          <a:ext cx="91440" cy="48867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88673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0A0EC29-AB47-49FC-9133-9A19DF6B6E5C}">
      <dsp:nvSpPr>
        <dsp:cNvPr id="0" name=""/>
        <dsp:cNvSpPr/>
      </dsp:nvSpPr>
      <dsp:spPr>
        <a:xfrm>
          <a:off x="7411004" y="2865393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Durability</a:t>
          </a:r>
        </a:p>
      </dsp:txBody>
      <dsp:txXfrm>
        <a:off x="7411004" y="2865393"/>
        <a:ext cx="950061" cy="633374"/>
      </dsp:txXfrm>
    </dsp:sp>
    <dsp:sp modelId="{0E6BFABB-9F55-49E9-963D-FF3C8DA8687E}">
      <dsp:nvSpPr>
        <dsp:cNvPr id="0" name=""/>
        <dsp:cNvSpPr/>
      </dsp:nvSpPr>
      <dsp:spPr>
        <a:xfrm>
          <a:off x="7840315" y="3498768"/>
          <a:ext cx="91440" cy="9502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50270"/>
              </a:lnTo>
            </a:path>
          </a:pathLst>
        </a:custGeom>
        <a:noFill/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3407684-5CAE-406D-9268-C83BD2E293AA}">
      <dsp:nvSpPr>
        <dsp:cNvPr id="0" name=""/>
        <dsp:cNvSpPr/>
      </dsp:nvSpPr>
      <dsp:spPr>
        <a:xfrm>
          <a:off x="7411004" y="4449038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7411004" y="4449038"/>
        <a:ext cx="950061" cy="633374"/>
      </dsp:txXfrm>
    </dsp:sp>
    <dsp:sp modelId="{23455880-DC35-4540-8ABC-7A934F786C00}">
      <dsp:nvSpPr>
        <dsp:cNvPr id="0" name=""/>
        <dsp:cNvSpPr/>
      </dsp:nvSpPr>
      <dsp:spPr>
        <a:xfrm>
          <a:off x="7886035" y="2376720"/>
          <a:ext cx="1235079" cy="4886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4336"/>
              </a:lnTo>
              <a:lnTo>
                <a:pt x="1235079" y="244336"/>
              </a:lnTo>
              <a:lnTo>
                <a:pt x="1235079" y="488673"/>
              </a:lnTo>
            </a:path>
          </a:pathLst>
        </a:custGeom>
        <a:noFill/>
        <a:ln w="254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3EE3C3-698E-425F-8353-6B1959286AFD}">
      <dsp:nvSpPr>
        <dsp:cNvPr id="0" name=""/>
        <dsp:cNvSpPr/>
      </dsp:nvSpPr>
      <dsp:spPr>
        <a:xfrm>
          <a:off x="8646084" y="2865393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6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/>
            <a:t>Maintanance</a:t>
          </a:r>
        </a:p>
      </dsp:txBody>
      <dsp:txXfrm>
        <a:off x="8646084" y="2865393"/>
        <a:ext cx="950061" cy="633374"/>
      </dsp:txXfrm>
    </dsp:sp>
    <dsp:sp modelId="{EFFCE5BF-69BC-4EE1-B608-F9086617D800}">
      <dsp:nvSpPr>
        <dsp:cNvPr id="0" name=""/>
        <dsp:cNvSpPr/>
      </dsp:nvSpPr>
      <dsp:spPr>
        <a:xfrm>
          <a:off x="9075395" y="3498768"/>
          <a:ext cx="91440" cy="95027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50270"/>
              </a:lnTo>
            </a:path>
          </a:pathLst>
        </a:custGeom>
        <a:noFill/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A541F0C-2E1A-4B4F-9C41-D375148F31CB}">
      <dsp:nvSpPr>
        <dsp:cNvPr id="0" name=""/>
        <dsp:cNvSpPr/>
      </dsp:nvSpPr>
      <dsp:spPr>
        <a:xfrm>
          <a:off x="8646084" y="4449038"/>
          <a:ext cx="950061" cy="633374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lvl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300" kern="1200"/>
            <a:t>4 Alternatives</a:t>
          </a:r>
        </a:p>
      </dsp:txBody>
      <dsp:txXfrm>
        <a:off x="8646084" y="4449038"/>
        <a:ext cx="950061" cy="63337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923454</xdr:colOff>
      <xdr:row>0</xdr:row>
      <xdr:rowOff>126749</xdr:rowOff>
    </xdr:from>
    <xdr:to>
      <xdr:col>23</xdr:col>
      <xdr:colOff>253497</xdr:colOff>
      <xdr:row>28</xdr:row>
      <xdr:rowOff>99588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G30"/>
  <sheetViews>
    <sheetView workbookViewId="0">
      <selection activeCell="D18" sqref="D18"/>
    </sheetView>
  </sheetViews>
  <sheetFormatPr defaultRowHeight="16.399999999999999"/>
  <cols>
    <col min="1" max="1" width="16.7109375" customWidth="1"/>
    <col min="2" max="7" width="15.7109375" style="8" customWidth="1"/>
  </cols>
  <sheetData>
    <row r="6" spans="1:6">
      <c r="A6" s="8"/>
      <c r="C6" s="7" t="s">
        <v>52</v>
      </c>
    </row>
    <row r="7" spans="1:6">
      <c r="B7" s="48"/>
      <c r="C7" s="83" t="str">
        <f>'4 CRITERIA'!B5</f>
        <v xml:space="preserve">Efficiency </v>
      </c>
      <c r="D7" s="75" t="str">
        <f>'4 CRITERIA'!B6</f>
        <v>Vacuum</v>
      </c>
      <c r="E7" s="75" t="str">
        <f>'4 CRITERIA'!B7</f>
        <v>Impedance</v>
      </c>
      <c r="F7" s="76" t="str">
        <f>'4 CRITERIA'!B8</f>
        <v>Costs</v>
      </c>
    </row>
    <row r="8" spans="1:6">
      <c r="A8" s="101"/>
      <c r="B8" s="95" t="str">
        <f>'4 ALTERNATIVES &amp; #1'!B5</f>
        <v>Coating TiN/C</v>
      </c>
      <c r="C8" s="54">
        <f>'4 ALTERNATIVES &amp; #1'!N24</f>
        <v>0.19251855600539811</v>
      </c>
      <c r="D8" s="55">
        <f>'4 ALTERNATIVES &amp; #2'!N23</f>
        <v>0.44125982712939238</v>
      </c>
      <c r="E8" s="55">
        <f>'4 ALTERNATIVES &amp; #3'!N23</f>
        <v>0.17365247786878463</v>
      </c>
      <c r="F8" s="61">
        <f>'4 ALTERNATIVES &amp; #4'!N23</f>
        <v>0.48902288385209747</v>
      </c>
    </row>
    <row r="9" spans="1:6">
      <c r="A9" s="8"/>
      <c r="B9" s="96" t="str">
        <f>'4 ALTERNATIVES &amp; #1'!B6</f>
        <v>Coating NEG</v>
      </c>
      <c r="C9" s="56">
        <f>'4 ALTERNATIVES &amp; #1'!N25</f>
        <v>0.11064721097615834</v>
      </c>
      <c r="D9" s="24">
        <f>'4 ALTERNATIVES &amp; #2'!N24</f>
        <v>0.44125982712939238</v>
      </c>
      <c r="E9" s="24">
        <f>'4 ALTERNATIVES &amp; #3'!N24</f>
        <v>0.70012720277984608</v>
      </c>
      <c r="F9" s="25">
        <f>'4 ALTERNATIVES &amp; #4'!N24</f>
        <v>0.34747853945836366</v>
      </c>
    </row>
    <row r="10" spans="1:6">
      <c r="A10" s="8"/>
      <c r="B10" s="96" t="str">
        <f>'4 ALTERNATIVES &amp; #1'!B7</f>
        <v>Grooves TiN</v>
      </c>
      <c r="C10" s="56">
        <f>'4 ALTERNATIVES &amp; #1'!N26</f>
        <v>0.25469523166891589</v>
      </c>
      <c r="D10" s="24">
        <f>'4 ALTERNATIVES &amp; #2'!N25</f>
        <v>7.6464296572992224E-2</v>
      </c>
      <c r="E10" s="24">
        <f>'4 ALTERNATIVES &amp; #3'!N25</f>
        <v>4.9545310388571739E-2</v>
      </c>
      <c r="F10" s="25">
        <f>'4 ALTERNATIVES &amp; #4'!N25</f>
        <v>0.12268241877114511</v>
      </c>
    </row>
    <row r="11" spans="1:6">
      <c r="A11" s="8"/>
      <c r="B11" s="97" t="str">
        <f>'4 ALTERNATIVES &amp; #1'!B9</f>
        <v>Electrodes</v>
      </c>
      <c r="C11" s="62">
        <f>'4 ALTERNATIVES &amp; #1'!N27</f>
        <v>0.44213900134952766</v>
      </c>
      <c r="D11" s="29">
        <f>'4 ALTERNATIVES &amp; #2'!N26</f>
        <v>4.101604916822308E-2</v>
      </c>
      <c r="E11" s="29">
        <f>'4 ALTERNATIVES &amp; #3'!N26</f>
        <v>7.6675008962797497E-2</v>
      </c>
      <c r="F11" s="30">
        <f>'4 ALTERNATIVES &amp; #4'!N26</f>
        <v>4.0816157918393769E-2</v>
      </c>
    </row>
    <row r="12" spans="1:6">
      <c r="A12" s="8"/>
    </row>
    <row r="13" spans="1:6">
      <c r="A13" s="8"/>
    </row>
    <row r="14" spans="1:6">
      <c r="A14" s="8"/>
    </row>
    <row r="15" spans="1:6">
      <c r="A15" s="8"/>
      <c r="B15" s="7"/>
      <c r="D15" s="72"/>
      <c r="E15" s="72"/>
    </row>
    <row r="16" spans="1:6">
      <c r="A16" s="8"/>
      <c r="D16" s="98"/>
      <c r="E16" s="98"/>
    </row>
    <row r="17" spans="1:7">
      <c r="A17" s="8"/>
    </row>
    <row r="18" spans="1:7">
      <c r="A18" s="8"/>
    </row>
    <row r="19" spans="1:7">
      <c r="A19" s="8"/>
    </row>
    <row r="20" spans="1:7">
      <c r="A20" s="8"/>
    </row>
    <row r="21" spans="1:7">
      <c r="A21" s="8"/>
    </row>
    <row r="22" spans="1:7">
      <c r="A22" s="8"/>
      <c r="B22" s="116"/>
      <c r="C22" s="117" t="s">
        <v>52</v>
      </c>
      <c r="D22" s="118"/>
      <c r="E22" s="118"/>
      <c r="F22" s="118"/>
      <c r="G22" s="119"/>
    </row>
    <row r="23" spans="1:7">
      <c r="B23" s="50"/>
      <c r="C23" s="83" t="str">
        <f>'4 CRITERIA'!B5</f>
        <v xml:space="preserve">Efficiency </v>
      </c>
      <c r="D23" s="75" t="str">
        <f>'4 CRITERIA'!B6</f>
        <v>Vacuum</v>
      </c>
      <c r="E23" s="75" t="str">
        <f>'4 CRITERIA'!B7</f>
        <v>Impedance</v>
      </c>
      <c r="F23" s="76" t="str">
        <f>'4 CRITERIA'!B8</f>
        <v>Costs</v>
      </c>
      <c r="G23" s="114" t="s">
        <v>51</v>
      </c>
    </row>
    <row r="24" spans="1:7">
      <c r="A24" s="101"/>
      <c r="B24" s="95" t="str">
        <f>'4 ALTERNATIVES &amp; #1'!B5</f>
        <v>Coating TiN/C</v>
      </c>
      <c r="C24" s="105">
        <f>'4 ALTERNATIVES &amp; #1'!N24*C28</f>
        <v>9.462578722447143E-2</v>
      </c>
      <c r="D24" s="106">
        <f>'4 ALTERNATIVES &amp; #2'!N23*$D$28</f>
        <v>6.5888115096366093E-2</v>
      </c>
      <c r="E24" s="106">
        <f>'4 ALTERNATIVES &amp; #3'!N23*$E$28</f>
        <v>4.9122602451669828E-2</v>
      </c>
      <c r="F24" s="107">
        <f>'4 ALTERNATIVES &amp; #4'!N23*$F$28</f>
        <v>3.7306518487807742E-2</v>
      </c>
      <c r="G24" s="99">
        <f>SUM(C24:F24)</f>
        <v>0.24694302326031509</v>
      </c>
    </row>
    <row r="25" spans="1:7">
      <c r="B25" s="96" t="str">
        <f>'4 ALTERNATIVES &amp; #1'!B6</f>
        <v>Coating NEG</v>
      </c>
      <c r="C25" s="108">
        <f>'4 ALTERNATIVES &amp; #1'!N25*C28</f>
        <v>5.4384780667675402E-2</v>
      </c>
      <c r="D25" s="109">
        <f>'4 ALTERNATIVES &amp; #2'!N24*$D$28</f>
        <v>6.5888115096366093E-2</v>
      </c>
      <c r="E25" s="109">
        <f>'4 ALTERNATIVES &amp; #3'!N24*$E$28</f>
        <v>0.19805113448332917</v>
      </c>
      <c r="F25" s="110">
        <f>'4 ALTERNATIVES &amp; #4'!N24*$F$28</f>
        <v>2.6508400699588805E-2</v>
      </c>
      <c r="G25" s="115">
        <f>SUM(C25:F25)</f>
        <v>0.34483243094695948</v>
      </c>
    </row>
    <row r="26" spans="1:7">
      <c r="B26" s="96" t="str">
        <f>'4 ALTERNATIVES &amp; #1'!B7</f>
        <v>Grooves TiN</v>
      </c>
      <c r="C26" s="108">
        <f>'4 ALTERNATIVES &amp; #1'!N26*C28</f>
        <v>0.1251865653839338</v>
      </c>
      <c r="D26" s="109">
        <f>'4 ALTERNATIVES &amp; #2'!N25*$D$28</f>
        <v>1.141750973828543E-2</v>
      </c>
      <c r="E26" s="109">
        <f>'4 ALTERNATIVES &amp; #3'!N25*$E$28</f>
        <v>1.4015317347797488E-2</v>
      </c>
      <c r="F26" s="110">
        <f>'4 ALTERNATIVES &amp; #4'!N25*$F$28</f>
        <v>9.3591814926169033E-3</v>
      </c>
      <c r="G26" s="99">
        <f>SUM(C26:F26)</f>
        <v>0.15997857396263362</v>
      </c>
    </row>
    <row r="27" spans="1:7">
      <c r="B27" s="97" t="str">
        <f>'4 ALTERNATIVES &amp; #1'!B9</f>
        <v>Electrodes</v>
      </c>
      <c r="C27" s="111">
        <f>'4 ALTERNATIVES &amp; #1'!N27*C28</f>
        <v>0.21731801823907088</v>
      </c>
      <c r="D27" s="112">
        <f>'4 ALTERNATIVES &amp; #2'!N26*$D$28</f>
        <v>6.1244418871642193E-3</v>
      </c>
      <c r="E27" s="112">
        <f>'4 ALTERNATIVES &amp; #3'!N26*$E$28</f>
        <v>2.1689733595991349E-2</v>
      </c>
      <c r="F27" s="113">
        <f>'4 ALTERNATIVES &amp; #4'!N26*$F$28</f>
        <v>3.1137781078653432E-3</v>
      </c>
      <c r="G27" s="100">
        <f>SUM(C27:F27)</f>
        <v>0.24824597183009178</v>
      </c>
    </row>
    <row r="28" spans="1:7">
      <c r="B28" s="123" t="s">
        <v>53</v>
      </c>
      <c r="C28" s="102">
        <f>'4 CRITERIA'!N23</f>
        <v>0.49151515151515152</v>
      </c>
      <c r="D28" s="103">
        <f>'4 CRITERIA'!N24</f>
        <v>0.14931818181818182</v>
      </c>
      <c r="E28" s="103">
        <f>'4 CRITERIA'!N25</f>
        <v>0.28287878787878784</v>
      </c>
      <c r="F28" s="104">
        <f>'4 CRITERIA'!N26</f>
        <v>7.6287878787878793E-2</v>
      </c>
      <c r="G28" s="94">
        <f>SUM(G24:G27)</f>
        <v>1</v>
      </c>
    </row>
    <row r="29" spans="1:7">
      <c r="B29" s="124"/>
      <c r="C29" s="125">
        <f>SUM(C28:F28)</f>
        <v>1</v>
      </c>
      <c r="D29" s="126"/>
      <c r="E29" s="126"/>
      <c r="F29" s="127"/>
      <c r="G29" s="16"/>
    </row>
    <row r="30" spans="1:7">
      <c r="B30"/>
    </row>
  </sheetData>
  <mergeCells count="2">
    <mergeCell ref="B28:B29"/>
    <mergeCell ref="C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F14" sqref="F14"/>
    </sheetView>
  </sheetViews>
  <sheetFormatPr defaultRowHeight="14.3"/>
  <cols>
    <col min="6" max="6" width="9.140625" style="4"/>
  </cols>
  <sheetData>
    <row r="1" spans="1:13">
      <c r="A1" t="s">
        <v>0</v>
      </c>
      <c r="B1">
        <v>4</v>
      </c>
    </row>
    <row r="2" spans="1:13">
      <c r="B2" t="s">
        <v>2</v>
      </c>
      <c r="C2" t="s">
        <v>3</v>
      </c>
      <c r="D2" t="s">
        <v>4</v>
      </c>
      <c r="E2" t="s">
        <v>1</v>
      </c>
      <c r="H2" t="s">
        <v>2</v>
      </c>
      <c r="I2" t="s">
        <v>3</v>
      </c>
      <c r="J2" t="s">
        <v>4</v>
      </c>
      <c r="K2" t="s">
        <v>1</v>
      </c>
      <c r="M2" t="s">
        <v>8</v>
      </c>
    </row>
    <row r="3" spans="1:13">
      <c r="A3" t="s">
        <v>2</v>
      </c>
      <c r="B3" s="1">
        <v>1</v>
      </c>
      <c r="C3" s="3">
        <f>IF($C9="A",$D9,1/$D9)</f>
        <v>0.2</v>
      </c>
      <c r="D3" s="3">
        <f>IF($C10="A",$D10,1/$D10)</f>
        <v>0.33333333333333331</v>
      </c>
      <c r="E3" s="3">
        <f>IF($C11="A",$D11,1/$D11)</f>
        <v>0.5</v>
      </c>
      <c r="F3" s="5"/>
      <c r="G3" t="s">
        <v>2</v>
      </c>
      <c r="H3" s="2">
        <f>B3/($B$3+$B$4+$B$5+$B$6)</f>
        <v>9.0909090909090912E-2</v>
      </c>
      <c r="I3" s="2">
        <f>C3/($C$3+$C$4+$C$5+$C$6)</f>
        <v>0.10256410256410257</v>
      </c>
      <c r="J3" s="2">
        <f>D3/($D$3+$D$4+$D$5+$D$6)</f>
        <v>9.0909090909090898E-2</v>
      </c>
      <c r="K3" s="2">
        <f>E3/($E$3+$E$4+$E$5+$E$6)</f>
        <v>5.8823529411764705E-2</v>
      </c>
      <c r="M3" s="2">
        <f>AVERAGE(H3:K3)</f>
        <v>8.5801453448512269E-2</v>
      </c>
    </row>
    <row r="4" spans="1:13">
      <c r="A4" t="s">
        <v>3</v>
      </c>
      <c r="B4" s="1">
        <f>1/C3</f>
        <v>5</v>
      </c>
      <c r="C4" s="1">
        <v>1</v>
      </c>
      <c r="D4" s="3">
        <f>IF($C12="A",$D12,1/$D12)</f>
        <v>2</v>
      </c>
      <c r="E4" s="3">
        <f>IF($C13="A",$D13,1/$D13)</f>
        <v>4</v>
      </c>
      <c r="F4" s="5"/>
      <c r="G4" t="s">
        <v>3</v>
      </c>
      <c r="H4" s="2">
        <f>B4/($B$3+$B$4+$B$5+$B$6)</f>
        <v>0.45454545454545453</v>
      </c>
      <c r="I4" s="2">
        <f>C4/($C$3+$C$4+$C$5+$C$6)</f>
        <v>0.51282051282051289</v>
      </c>
      <c r="J4" s="2">
        <f>D4/($D$3+$D$4+$D$5+$D$6)</f>
        <v>0.54545454545454541</v>
      </c>
      <c r="K4" s="2">
        <f>E4/($E$3+$E$4+$E$5+$E$6)</f>
        <v>0.47058823529411764</v>
      </c>
      <c r="M4" s="2">
        <f>AVERAGE(H4:K4)</f>
        <v>0.49585218702865763</v>
      </c>
    </row>
    <row r="5" spans="1:13">
      <c r="A5" t="s">
        <v>4</v>
      </c>
      <c r="B5" s="1">
        <f>1/D3</f>
        <v>3</v>
      </c>
      <c r="C5" s="1">
        <f>1/D4</f>
        <v>0.5</v>
      </c>
      <c r="D5" s="1">
        <v>1</v>
      </c>
      <c r="E5" s="3">
        <f>IF($C14="A",$D14,1/$D14)</f>
        <v>3</v>
      </c>
      <c r="F5" s="5"/>
      <c r="G5" t="s">
        <v>4</v>
      </c>
      <c r="H5" s="2">
        <f>B5/($B$3+$B$4+$B$5+$B$6)</f>
        <v>0.27272727272727271</v>
      </c>
      <c r="I5" s="2">
        <f>C5/($C$3+$C$4+$C$5+$C$6)</f>
        <v>0.25641025641025644</v>
      </c>
      <c r="J5" s="2">
        <f>D5/($D$3+$D$4+$D$5+$D$6)</f>
        <v>0.27272727272727271</v>
      </c>
      <c r="K5" s="2">
        <f>E5/($E$3+$E$4+$E$5+$E$6)</f>
        <v>0.35294117647058826</v>
      </c>
      <c r="M5" s="2">
        <f>AVERAGE(H5:K5)</f>
        <v>0.28870149458384753</v>
      </c>
    </row>
    <row r="6" spans="1:13">
      <c r="A6" t="s">
        <v>1</v>
      </c>
      <c r="B6" s="1">
        <f>1/E3</f>
        <v>2</v>
      </c>
      <c r="C6" s="1">
        <f>1/E4</f>
        <v>0.25</v>
      </c>
      <c r="D6" s="1">
        <f>1/E5</f>
        <v>0.33333333333333331</v>
      </c>
      <c r="E6" s="1">
        <v>1</v>
      </c>
      <c r="F6" s="5"/>
      <c r="G6" t="s">
        <v>1</v>
      </c>
      <c r="H6" s="2">
        <f>B6/($B$3+$B$4+$B$5+$B$6)</f>
        <v>0.18181818181818182</v>
      </c>
      <c r="I6" s="2">
        <f>C6/($C$3+$C$4+$C$5+$C$6)</f>
        <v>0.12820512820512822</v>
      </c>
      <c r="J6" s="2">
        <f>D6/($D$3+$D$4+$D$5+$D$6)</f>
        <v>9.0909090909090898E-2</v>
      </c>
      <c r="K6" s="2">
        <f>E6/($E$3+$E$4+$E$5+$E$6)</f>
        <v>0.11764705882352941</v>
      </c>
      <c r="M6" s="2">
        <f>AVERAGE(H6:K6)</f>
        <v>0.12964486493898258</v>
      </c>
    </row>
    <row r="8" spans="1:13">
      <c r="A8" t="s">
        <v>5</v>
      </c>
      <c r="B8" t="s">
        <v>6</v>
      </c>
      <c r="L8" s="6" t="s">
        <v>9</v>
      </c>
      <c r="M8" s="2">
        <f>SUM(M3:M6)</f>
        <v>1</v>
      </c>
    </row>
    <row r="9" spans="1:13">
      <c r="A9" t="s">
        <v>2</v>
      </c>
      <c r="B9" t="s">
        <v>3</v>
      </c>
      <c r="C9" t="s">
        <v>6</v>
      </c>
      <c r="D9">
        <v>5</v>
      </c>
    </row>
    <row r="10" spans="1:13">
      <c r="A10" t="s">
        <v>7</v>
      </c>
      <c r="B10" t="s">
        <v>4</v>
      </c>
      <c r="C10" t="s">
        <v>6</v>
      </c>
      <c r="D10">
        <v>3</v>
      </c>
    </row>
    <row r="11" spans="1:13">
      <c r="A11" t="s">
        <v>7</v>
      </c>
      <c r="B11" t="s">
        <v>1</v>
      </c>
      <c r="C11" t="s">
        <v>6</v>
      </c>
      <c r="D11">
        <v>2</v>
      </c>
    </row>
    <row r="12" spans="1:13">
      <c r="A12" t="s">
        <v>3</v>
      </c>
      <c r="B12" t="s">
        <v>4</v>
      </c>
      <c r="C12" t="s">
        <v>5</v>
      </c>
      <c r="D12">
        <v>2</v>
      </c>
    </row>
    <row r="13" spans="1:13">
      <c r="A13" t="s">
        <v>3</v>
      </c>
      <c r="B13" t="s">
        <v>1</v>
      </c>
      <c r="C13" t="s">
        <v>5</v>
      </c>
      <c r="D13">
        <v>4</v>
      </c>
    </row>
    <row r="14" spans="1:13">
      <c r="A14" t="s">
        <v>4</v>
      </c>
      <c r="B14" t="s">
        <v>1</v>
      </c>
      <c r="C14" t="s">
        <v>5</v>
      </c>
      <c r="D14">
        <v>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N35"/>
  <sheetViews>
    <sheetView workbookViewId="0">
      <selection activeCell="L10" sqref="L10"/>
    </sheetView>
  </sheetViews>
  <sheetFormatPr defaultRowHeight="14.3"/>
  <cols>
    <col min="2" max="2" width="15.7109375" customWidth="1"/>
    <col min="3" max="3" width="15" customWidth="1"/>
    <col min="4" max="7" width="12.7109375" customWidth="1"/>
    <col min="8" max="8" width="15.42578125" customWidth="1"/>
    <col min="9" max="9" width="15" customWidth="1"/>
    <col min="10" max="14" width="12.7109375" customWidth="1"/>
  </cols>
  <sheetData>
    <row r="2" spans="2:14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 ht="16.399999999999999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 ht="16.399999999999999">
      <c r="B5" s="8" t="s">
        <v>28</v>
      </c>
      <c r="C5" s="8"/>
      <c r="D5" s="8" t="s">
        <v>33</v>
      </c>
      <c r="F5" s="8"/>
      <c r="G5" s="8"/>
      <c r="H5" s="8"/>
      <c r="I5" s="8"/>
      <c r="J5" s="8"/>
      <c r="K5" s="8"/>
      <c r="L5" s="8"/>
      <c r="M5" s="8"/>
      <c r="N5" s="8"/>
    </row>
    <row r="6" spans="2:14" ht="16.399999999999999">
      <c r="B6" s="8" t="s">
        <v>27</v>
      </c>
      <c r="C6" s="8"/>
      <c r="D6" s="8" t="s">
        <v>33</v>
      </c>
      <c r="F6" s="8"/>
      <c r="G6" s="8"/>
      <c r="H6" s="8"/>
      <c r="I6" s="8"/>
      <c r="J6" s="8"/>
      <c r="K6" s="8"/>
      <c r="L6" s="8"/>
      <c r="M6" s="8"/>
      <c r="N6" s="8"/>
    </row>
    <row r="7" spans="2:14" ht="16.399999999999999">
      <c r="B7" s="8" t="s">
        <v>29</v>
      </c>
      <c r="C7" s="8" t="s">
        <v>32</v>
      </c>
      <c r="D7" s="8" t="s">
        <v>31</v>
      </c>
      <c r="F7" s="8"/>
      <c r="G7" s="8"/>
      <c r="H7" s="8"/>
      <c r="I7" s="8"/>
      <c r="J7" s="8"/>
      <c r="K7" s="8"/>
      <c r="L7" s="8"/>
      <c r="M7" s="8"/>
      <c r="N7" s="8"/>
    </row>
    <row r="8" spans="2:14" ht="16.399999999999999">
      <c r="B8" s="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6.399999999999999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16.399999999999999">
      <c r="B11" s="7" t="s">
        <v>34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16.399999999999999">
      <c r="B12" s="9" t="s">
        <v>5</v>
      </c>
      <c r="C12" s="9" t="s">
        <v>6</v>
      </c>
      <c r="D12" s="73" t="s">
        <v>39</v>
      </c>
      <c r="E12" s="74" t="s">
        <v>40</v>
      </c>
      <c r="F12" s="131" t="s">
        <v>41</v>
      </c>
      <c r="G12" s="132"/>
      <c r="H12" s="132"/>
      <c r="I12" s="132"/>
      <c r="J12" s="132"/>
      <c r="K12" s="132"/>
      <c r="L12" s="132"/>
      <c r="M12" s="133"/>
      <c r="N12" s="8"/>
    </row>
    <row r="13" spans="2:14" ht="16.399999999999999">
      <c r="B13" s="12" t="str">
        <f>B5</f>
        <v>Coating TiN/C</v>
      </c>
      <c r="C13" s="12" t="str">
        <f>B6</f>
        <v>Coating NEG</v>
      </c>
      <c r="D13" s="90" t="s">
        <v>5</v>
      </c>
      <c r="E13" s="91">
        <v>2</v>
      </c>
      <c r="F13" s="128"/>
      <c r="G13" s="129"/>
      <c r="H13" s="129"/>
      <c r="I13" s="129"/>
      <c r="J13" s="129"/>
      <c r="K13" s="129"/>
      <c r="L13" s="129"/>
      <c r="M13" s="130"/>
      <c r="N13" s="8"/>
    </row>
    <row r="14" spans="2:14" ht="16.399999999999999">
      <c r="B14" s="12" t="str">
        <f>B5</f>
        <v>Coating TiN/C</v>
      </c>
      <c r="C14" s="12" t="str">
        <f>B7</f>
        <v>Groves</v>
      </c>
      <c r="D14" s="90" t="s">
        <v>5</v>
      </c>
      <c r="E14" s="91">
        <v>4</v>
      </c>
      <c r="F14" s="128"/>
      <c r="G14" s="129"/>
      <c r="H14" s="129"/>
      <c r="I14" s="129"/>
      <c r="J14" s="129"/>
      <c r="K14" s="129"/>
      <c r="L14" s="129"/>
      <c r="M14" s="130"/>
      <c r="N14" s="8"/>
    </row>
    <row r="15" spans="2:14" ht="16.399999999999999">
      <c r="B15" s="12" t="str">
        <f>B5</f>
        <v>Coating TiN/C</v>
      </c>
      <c r="C15" s="12" t="str">
        <f>B8</f>
        <v>Electrodes</v>
      </c>
      <c r="D15" s="90" t="s">
        <v>5</v>
      </c>
      <c r="E15" s="91">
        <v>9</v>
      </c>
      <c r="F15" s="128"/>
      <c r="G15" s="129"/>
      <c r="H15" s="129"/>
      <c r="I15" s="129"/>
      <c r="J15" s="129"/>
      <c r="K15" s="129"/>
      <c r="L15" s="129"/>
      <c r="M15" s="130"/>
      <c r="N15" s="8"/>
    </row>
    <row r="16" spans="2:14" ht="16.399999999999999">
      <c r="B16" s="12" t="str">
        <f>B6</f>
        <v>Coating NEG</v>
      </c>
      <c r="C16" s="12" t="str">
        <f>B7</f>
        <v>Groves</v>
      </c>
      <c r="D16" s="90" t="s">
        <v>5</v>
      </c>
      <c r="E16" s="91">
        <v>4</v>
      </c>
      <c r="F16" s="128"/>
      <c r="G16" s="129"/>
      <c r="H16" s="129"/>
      <c r="I16" s="129"/>
      <c r="J16" s="129"/>
      <c r="K16" s="129"/>
      <c r="L16" s="129"/>
      <c r="M16" s="130"/>
      <c r="N16" s="8"/>
    </row>
    <row r="17" spans="2:14" ht="16.399999999999999">
      <c r="B17" s="12" t="str">
        <f>B6</f>
        <v>Coating NEG</v>
      </c>
      <c r="C17" s="12" t="str">
        <f>B8</f>
        <v>Electrodes</v>
      </c>
      <c r="D17" s="90" t="s">
        <v>5</v>
      </c>
      <c r="E17" s="91">
        <v>9</v>
      </c>
      <c r="F17" s="128"/>
      <c r="G17" s="129"/>
      <c r="H17" s="129"/>
      <c r="I17" s="129"/>
      <c r="J17" s="129"/>
      <c r="K17" s="129"/>
      <c r="L17" s="129"/>
      <c r="M17" s="130"/>
      <c r="N17" s="8"/>
    </row>
    <row r="18" spans="2:14" ht="16.399999999999999">
      <c r="B18" s="14" t="str">
        <f>B7</f>
        <v>Groves</v>
      </c>
      <c r="C18" s="14" t="str">
        <f>B8</f>
        <v>Electrodes</v>
      </c>
      <c r="D18" s="92" t="s">
        <v>5</v>
      </c>
      <c r="E18" s="93">
        <v>4</v>
      </c>
      <c r="F18" s="128"/>
      <c r="G18" s="129"/>
      <c r="H18" s="129"/>
      <c r="I18" s="129"/>
      <c r="J18" s="129"/>
      <c r="K18" s="129"/>
      <c r="L18" s="129"/>
      <c r="M18" s="130"/>
      <c r="N18" s="8"/>
    </row>
    <row r="19" spans="2:14" ht="16.399999999999999">
      <c r="B19" s="8"/>
      <c r="C19" s="8"/>
      <c r="D19" s="8"/>
      <c r="E19" s="8"/>
      <c r="F19" s="8"/>
      <c r="G19" s="11"/>
      <c r="H19" s="8"/>
      <c r="I19" s="8"/>
      <c r="J19" s="8"/>
      <c r="K19" s="8"/>
      <c r="L19" s="8"/>
      <c r="M19" s="8"/>
      <c r="N19" s="8"/>
    </row>
    <row r="20" spans="2:14" ht="16.399999999999999"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</row>
    <row r="21" spans="2:14" ht="16.399999999999999">
      <c r="B21" s="8" t="s">
        <v>17</v>
      </c>
      <c r="C21" s="8"/>
      <c r="D21" s="8"/>
      <c r="E21" s="8"/>
      <c r="F21" s="8"/>
      <c r="G21" s="11"/>
      <c r="H21" s="8" t="s">
        <v>18</v>
      </c>
      <c r="I21" s="8"/>
      <c r="J21" s="8"/>
      <c r="K21" s="8"/>
      <c r="L21" s="8"/>
      <c r="M21" s="8"/>
      <c r="N21" s="8"/>
    </row>
    <row r="22" spans="2:14" ht="16.399999999999999">
      <c r="B22" s="16"/>
      <c r="C22" s="17" t="str">
        <f>B5</f>
        <v>Coating TiN/C</v>
      </c>
      <c r="D22" s="17" t="str">
        <f>B6</f>
        <v>Coating NEG</v>
      </c>
      <c r="E22" s="17" t="str">
        <f>B7</f>
        <v>Groves</v>
      </c>
      <c r="F22" s="18" t="str">
        <f>B8</f>
        <v>Electrodes</v>
      </c>
      <c r="G22" s="11"/>
      <c r="H22" s="16"/>
      <c r="I22" s="17" t="str">
        <f>B5</f>
        <v>Coating TiN/C</v>
      </c>
      <c r="J22" s="17" t="str">
        <f>B6</f>
        <v>Coating NEG</v>
      </c>
      <c r="K22" s="17" t="str">
        <f>B7</f>
        <v>Groves</v>
      </c>
      <c r="L22" s="18" t="str">
        <f>B8</f>
        <v>Electrodes</v>
      </c>
      <c r="M22" s="8"/>
      <c r="N22" s="19" t="s">
        <v>8</v>
      </c>
    </row>
    <row r="23" spans="2:14" ht="16.399999999999999">
      <c r="B23" s="12" t="str">
        <f>B5</f>
        <v>Coating TiN/C</v>
      </c>
      <c r="C23" s="20">
        <v>1</v>
      </c>
      <c r="D23" s="21">
        <f>IF($D13="A",$E13,1/$E13)</f>
        <v>2</v>
      </c>
      <c r="E23" s="21">
        <f>IF($D14="A",$E14,1/$E14)</f>
        <v>4</v>
      </c>
      <c r="F23" s="22">
        <f>IF($D15="A",$E15,1/$E15)</f>
        <v>9</v>
      </c>
      <c r="G23" s="23"/>
      <c r="H23" s="12" t="str">
        <f>B5</f>
        <v>Coating TiN/C</v>
      </c>
      <c r="I23" s="24">
        <f>C23/($C$23+$C$24+$C$25+$C$26)</f>
        <v>0.53731343283582089</v>
      </c>
      <c r="J23" s="24">
        <f>D23/($D$23+$D$24+$D$25+$D$26)</f>
        <v>0.5950413223140496</v>
      </c>
      <c r="K23" s="24">
        <f>E23/($E$23+$E$24+$E$25+$E$26)</f>
        <v>0.43243243243243246</v>
      </c>
      <c r="L23" s="25">
        <f>F23/($F$23+$F$24+$F$25+$F$26)</f>
        <v>0.39130434782608697</v>
      </c>
      <c r="M23" s="8"/>
      <c r="N23" s="26">
        <f>AVERAGE(I23:L23)</f>
        <v>0.48902288385209747</v>
      </c>
    </row>
    <row r="24" spans="2:14" ht="16.399999999999999">
      <c r="B24" s="12" t="str">
        <f>B6</f>
        <v>Coating NEG</v>
      </c>
      <c r="C24" s="68">
        <f>1/D23</f>
        <v>0.5</v>
      </c>
      <c r="D24" s="20">
        <v>1</v>
      </c>
      <c r="E24" s="21">
        <f>IF($D16="A",$E16,1/$E16)</f>
        <v>4</v>
      </c>
      <c r="F24" s="22">
        <f>IF($D17="A",$E17,1/$E17)</f>
        <v>9</v>
      </c>
      <c r="G24" s="23"/>
      <c r="H24" s="12" t="str">
        <f>B6</f>
        <v>Coating NEG</v>
      </c>
      <c r="I24" s="24">
        <f>C24/($C$23+$C$24+$C$25+$C$26)</f>
        <v>0.26865671641791045</v>
      </c>
      <c r="J24" s="24">
        <f>D24/($D$23+$D$24+$D$25+$D$26)</f>
        <v>0.2975206611570248</v>
      </c>
      <c r="K24" s="24">
        <f>E24/($E$23+$E$24+$E$25+$E$26)</f>
        <v>0.43243243243243246</v>
      </c>
      <c r="L24" s="25">
        <f>F24/($F$23+$F$24+$F$25+$F$26)</f>
        <v>0.39130434782608697</v>
      </c>
      <c r="M24" s="8"/>
      <c r="N24" s="26">
        <f>AVERAGE(I24:L24)</f>
        <v>0.34747853945836366</v>
      </c>
    </row>
    <row r="25" spans="2:14" ht="16.399999999999999">
      <c r="B25" s="12" t="str">
        <f>B7</f>
        <v>Groves</v>
      </c>
      <c r="C25" s="68">
        <f>1/E23</f>
        <v>0.25</v>
      </c>
      <c r="D25" s="68">
        <f>1/E24</f>
        <v>0.25</v>
      </c>
      <c r="E25" s="20">
        <v>1</v>
      </c>
      <c r="F25" s="22">
        <f>IF($D18="A",$E18,1/$E18)</f>
        <v>4</v>
      </c>
      <c r="G25" s="23"/>
      <c r="H25" s="12" t="str">
        <f>B7</f>
        <v>Groves</v>
      </c>
      <c r="I25" s="24">
        <f>C25/($C$23+$C$24+$C$25+$C$26)</f>
        <v>0.13432835820895522</v>
      </c>
      <c r="J25" s="24">
        <f>D25/($D$23+$D$24+$D$25+$D$26)</f>
        <v>7.43801652892562E-2</v>
      </c>
      <c r="K25" s="24">
        <f>E25/($E$23+$E$24+$E$25+$E$26)</f>
        <v>0.10810810810810811</v>
      </c>
      <c r="L25" s="25">
        <f>F25/($F$23+$F$24+$F$25+$F$26)</f>
        <v>0.17391304347826086</v>
      </c>
      <c r="M25" s="8"/>
      <c r="N25" s="26">
        <f>AVERAGE(I25:L25)</f>
        <v>0.12268241877114511</v>
      </c>
    </row>
    <row r="26" spans="2:14" ht="16.399999999999999">
      <c r="B26" s="14" t="str">
        <f>B8</f>
        <v>Electrodes</v>
      </c>
      <c r="C26" s="69">
        <f>1/F23</f>
        <v>0.1111111111111111</v>
      </c>
      <c r="D26" s="69">
        <f>1/F24</f>
        <v>0.1111111111111111</v>
      </c>
      <c r="E26" s="69">
        <f>1/F25</f>
        <v>0.25</v>
      </c>
      <c r="F26" s="28">
        <v>1</v>
      </c>
      <c r="G26" s="23"/>
      <c r="H26" s="14" t="str">
        <f>B8</f>
        <v>Electrodes</v>
      </c>
      <c r="I26" s="29">
        <f>C26/($C$23+$C$24+$C$25+$C$26)</f>
        <v>5.9701492537313425E-2</v>
      </c>
      <c r="J26" s="29">
        <f>D26/($D$23+$D$24+$D$25+$D$26)</f>
        <v>3.3057851239669422E-2</v>
      </c>
      <c r="K26" s="29">
        <f>E26/($E$23+$E$24+$E$25+$E$26)</f>
        <v>2.7027027027027029E-2</v>
      </c>
      <c r="L26" s="30">
        <f>F26/($F$23+$F$24+$F$25+$F$26)</f>
        <v>4.3478260869565216E-2</v>
      </c>
      <c r="M26" s="8"/>
      <c r="N26" s="31">
        <f>AVERAGE(I26:L26)</f>
        <v>4.0816157918393769E-2</v>
      </c>
    </row>
    <row r="27" spans="2:14" ht="16.399999999999999"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32" t="s">
        <v>9</v>
      </c>
      <c r="N27" s="47">
        <f>SUM(N23:N26)</f>
        <v>0.99999999999999989</v>
      </c>
    </row>
    <row r="28" spans="2:14">
      <c r="G28" s="4"/>
    </row>
    <row r="29" spans="2:14">
      <c r="G29" s="4"/>
    </row>
    <row r="30" spans="2:14">
      <c r="G30" s="4"/>
    </row>
    <row r="31" spans="2:14">
      <c r="G31" s="4"/>
    </row>
    <row r="32" spans="2:14">
      <c r="G32" s="4"/>
    </row>
    <row r="33" spans="7:7">
      <c r="G33" s="4"/>
    </row>
    <row r="34" spans="7:7">
      <c r="G34" s="4"/>
    </row>
    <row r="35" spans="7:7">
      <c r="G35" s="4"/>
    </row>
  </sheetData>
  <mergeCells count="7">
    <mergeCell ref="F18:M18"/>
    <mergeCell ref="F12:M12"/>
    <mergeCell ref="F13:M13"/>
    <mergeCell ref="F14:M14"/>
    <mergeCell ref="F15:M15"/>
    <mergeCell ref="F16:M16"/>
    <mergeCell ref="F17:M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35"/>
  <sheetViews>
    <sheetView workbookViewId="0">
      <selection activeCell="E18" sqref="E18"/>
    </sheetView>
  </sheetViews>
  <sheetFormatPr defaultRowHeight="14.3"/>
  <cols>
    <col min="2" max="2" width="15.7109375" customWidth="1"/>
    <col min="3" max="3" width="15" customWidth="1"/>
    <col min="4" max="7" width="12.7109375" customWidth="1"/>
    <col min="8" max="8" width="15.42578125" customWidth="1"/>
    <col min="9" max="9" width="15" customWidth="1"/>
    <col min="10" max="14" width="12.7109375" customWidth="1"/>
  </cols>
  <sheetData>
    <row r="2" spans="2:14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 ht="16.399999999999999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 ht="16.399999999999999">
      <c r="B5" s="8" t="s">
        <v>28</v>
      </c>
      <c r="C5" s="8"/>
      <c r="D5" s="8" t="s">
        <v>33</v>
      </c>
      <c r="F5" s="8"/>
      <c r="G5" s="8"/>
      <c r="H5" s="8"/>
      <c r="I5" s="8"/>
      <c r="J5" s="8"/>
      <c r="K5" s="8"/>
      <c r="L5" s="8"/>
      <c r="M5" s="8"/>
      <c r="N5" s="8"/>
    </row>
    <row r="6" spans="2:14" ht="16.399999999999999">
      <c r="B6" s="8" t="s">
        <v>27</v>
      </c>
      <c r="C6" s="8"/>
      <c r="D6" s="8" t="s">
        <v>33</v>
      </c>
      <c r="F6" s="8"/>
      <c r="G6" s="8"/>
      <c r="H6" s="8"/>
      <c r="I6" s="8"/>
      <c r="J6" s="8"/>
      <c r="K6" s="8"/>
      <c r="L6" s="8"/>
      <c r="M6" s="8"/>
      <c r="N6" s="8"/>
    </row>
    <row r="7" spans="2:14" ht="16.399999999999999">
      <c r="B7" s="8" t="s">
        <v>29</v>
      </c>
      <c r="C7" s="8" t="s">
        <v>32</v>
      </c>
      <c r="D7" s="8" t="s">
        <v>31</v>
      </c>
      <c r="F7" s="8"/>
      <c r="G7" s="8"/>
      <c r="H7" s="8"/>
      <c r="I7" s="8"/>
      <c r="J7" s="8"/>
      <c r="K7" s="8"/>
      <c r="L7" s="8"/>
      <c r="M7" s="8"/>
      <c r="N7" s="8"/>
    </row>
    <row r="8" spans="2:14" ht="16.399999999999999">
      <c r="B8" s="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6.399999999999999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16.399999999999999">
      <c r="B11" s="7" t="s">
        <v>37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16.399999999999999">
      <c r="B12" s="9" t="s">
        <v>5</v>
      </c>
      <c r="C12" s="9" t="s">
        <v>6</v>
      </c>
      <c r="D12" s="88" t="s">
        <v>39</v>
      </c>
      <c r="E12" s="89" t="s">
        <v>40</v>
      </c>
      <c r="F12" s="137" t="s">
        <v>41</v>
      </c>
      <c r="G12" s="138"/>
      <c r="H12" s="138"/>
      <c r="I12" s="138"/>
      <c r="J12" s="138"/>
      <c r="K12" s="138"/>
      <c r="L12" s="138"/>
      <c r="M12" s="139"/>
      <c r="N12" s="8"/>
    </row>
    <row r="13" spans="2:14" ht="16.399999999999999">
      <c r="B13" s="12" t="str">
        <f>B5</f>
        <v>Coating TiN/C</v>
      </c>
      <c r="C13" s="12" t="str">
        <f>B6</f>
        <v>Coating NEG</v>
      </c>
      <c r="D13" s="84" t="s">
        <v>6</v>
      </c>
      <c r="E13" s="85">
        <v>9</v>
      </c>
      <c r="F13" s="134"/>
      <c r="G13" s="135"/>
      <c r="H13" s="135"/>
      <c r="I13" s="135"/>
      <c r="J13" s="135"/>
      <c r="K13" s="135"/>
      <c r="L13" s="135"/>
      <c r="M13" s="136"/>
      <c r="N13" s="8"/>
    </row>
    <row r="14" spans="2:14" ht="16.399999999999999">
      <c r="B14" s="12" t="str">
        <f>B5</f>
        <v>Coating TiN/C</v>
      </c>
      <c r="C14" s="12" t="str">
        <f>B7</f>
        <v>Groves</v>
      </c>
      <c r="D14" s="84" t="s">
        <v>5</v>
      </c>
      <c r="E14" s="85">
        <v>5</v>
      </c>
      <c r="F14" s="134"/>
      <c r="G14" s="135"/>
      <c r="H14" s="135"/>
      <c r="I14" s="135"/>
      <c r="J14" s="135"/>
      <c r="K14" s="135"/>
      <c r="L14" s="135"/>
      <c r="M14" s="136"/>
      <c r="N14" s="8"/>
    </row>
    <row r="15" spans="2:14" ht="16.399999999999999">
      <c r="B15" s="12" t="str">
        <f>B5</f>
        <v>Coating TiN/C</v>
      </c>
      <c r="C15" s="12" t="str">
        <f>B8</f>
        <v>Electrodes</v>
      </c>
      <c r="D15" s="84" t="s">
        <v>5</v>
      </c>
      <c r="E15" s="85">
        <v>3</v>
      </c>
      <c r="F15" s="134"/>
      <c r="G15" s="135"/>
      <c r="H15" s="135"/>
      <c r="I15" s="135"/>
      <c r="J15" s="135"/>
      <c r="K15" s="135"/>
      <c r="L15" s="135"/>
      <c r="M15" s="136"/>
      <c r="N15" s="8"/>
    </row>
    <row r="16" spans="2:14" ht="16.399999999999999">
      <c r="B16" s="12" t="str">
        <f>B6</f>
        <v>Coating NEG</v>
      </c>
      <c r="C16" s="12" t="str">
        <f>B7</f>
        <v>Groves</v>
      </c>
      <c r="D16" s="84" t="s">
        <v>5</v>
      </c>
      <c r="E16" s="85">
        <v>9</v>
      </c>
      <c r="F16" s="134"/>
      <c r="G16" s="135"/>
      <c r="H16" s="135"/>
      <c r="I16" s="135"/>
      <c r="J16" s="135"/>
      <c r="K16" s="135"/>
      <c r="L16" s="135"/>
      <c r="M16" s="136"/>
      <c r="N16" s="8"/>
    </row>
    <row r="17" spans="2:14" ht="16.399999999999999">
      <c r="B17" s="12" t="str">
        <f>B6</f>
        <v>Coating NEG</v>
      </c>
      <c r="C17" s="12" t="str">
        <f>B8</f>
        <v>Electrodes</v>
      </c>
      <c r="D17" s="84" t="s">
        <v>5</v>
      </c>
      <c r="E17" s="85">
        <v>9</v>
      </c>
      <c r="F17" s="134"/>
      <c r="G17" s="135"/>
      <c r="H17" s="135"/>
      <c r="I17" s="135"/>
      <c r="J17" s="135"/>
      <c r="K17" s="135"/>
      <c r="L17" s="135"/>
      <c r="M17" s="136"/>
      <c r="N17" s="8"/>
    </row>
    <row r="18" spans="2:14" ht="16.399999999999999">
      <c r="B18" s="14" t="str">
        <f>B7</f>
        <v>Groves</v>
      </c>
      <c r="C18" s="14" t="str">
        <f>B8</f>
        <v>Electrodes</v>
      </c>
      <c r="D18" s="86" t="s">
        <v>6</v>
      </c>
      <c r="E18" s="87">
        <v>2</v>
      </c>
      <c r="F18" s="134"/>
      <c r="G18" s="135"/>
      <c r="H18" s="135"/>
      <c r="I18" s="135"/>
      <c r="J18" s="135"/>
      <c r="K18" s="135"/>
      <c r="L18" s="135"/>
      <c r="M18" s="136"/>
      <c r="N18" s="8"/>
    </row>
    <row r="19" spans="2:14" ht="16.399999999999999">
      <c r="B19" s="8"/>
      <c r="C19" s="8"/>
      <c r="D19" s="8"/>
      <c r="E19" s="8"/>
      <c r="F19" s="8"/>
      <c r="G19" s="11"/>
      <c r="H19" s="8"/>
      <c r="I19" s="8"/>
      <c r="J19" s="8"/>
      <c r="K19" s="8"/>
      <c r="L19" s="8"/>
      <c r="M19" s="8"/>
      <c r="N19" s="8"/>
    </row>
    <row r="20" spans="2:14" ht="16.399999999999999"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</row>
    <row r="21" spans="2:14" ht="16.399999999999999">
      <c r="B21" s="8" t="s">
        <v>17</v>
      </c>
      <c r="C21" s="8"/>
      <c r="D21" s="8"/>
      <c r="E21" s="8"/>
      <c r="F21" s="8"/>
      <c r="G21" s="11"/>
      <c r="H21" s="8" t="s">
        <v>18</v>
      </c>
      <c r="I21" s="8"/>
      <c r="J21" s="8"/>
      <c r="K21" s="8"/>
      <c r="L21" s="8"/>
      <c r="M21" s="8"/>
      <c r="N21" s="8"/>
    </row>
    <row r="22" spans="2:14" ht="16.399999999999999">
      <c r="B22" s="16"/>
      <c r="C22" s="17" t="str">
        <f>B5</f>
        <v>Coating TiN/C</v>
      </c>
      <c r="D22" s="17" t="str">
        <f>B6</f>
        <v>Coating NEG</v>
      </c>
      <c r="E22" s="17" t="str">
        <f>B7</f>
        <v>Groves</v>
      </c>
      <c r="F22" s="18" t="str">
        <f>B8</f>
        <v>Electrodes</v>
      </c>
      <c r="G22" s="11"/>
      <c r="H22" s="16"/>
      <c r="I22" s="17" t="str">
        <f>B5</f>
        <v>Coating TiN/C</v>
      </c>
      <c r="J22" s="17" t="str">
        <f>B6</f>
        <v>Coating NEG</v>
      </c>
      <c r="K22" s="17" t="str">
        <f>B7</f>
        <v>Groves</v>
      </c>
      <c r="L22" s="18" t="str">
        <f>B8</f>
        <v>Electrodes</v>
      </c>
      <c r="M22" s="8"/>
      <c r="N22" s="19" t="s">
        <v>8</v>
      </c>
    </row>
    <row r="23" spans="2:14" ht="16.399999999999999">
      <c r="B23" s="12" t="str">
        <f>B5</f>
        <v>Coating TiN/C</v>
      </c>
      <c r="C23" s="20">
        <v>1</v>
      </c>
      <c r="D23" s="21">
        <f>IF($D13="A",$E13,1/$E13)</f>
        <v>0.1111111111111111</v>
      </c>
      <c r="E23" s="21">
        <f>IF($D14="A",$E14,1/$E14)</f>
        <v>5</v>
      </c>
      <c r="F23" s="22">
        <f>IF($D15="A",$E15,1/$E15)</f>
        <v>3</v>
      </c>
      <c r="G23" s="23"/>
      <c r="H23" s="12" t="str">
        <f>B5</f>
        <v>Coating TiN/C</v>
      </c>
      <c r="I23" s="24">
        <f>C23/($C$23+$C$24+$C$25+$C$26)</f>
        <v>9.49367088607595E-2</v>
      </c>
      <c r="J23" s="24">
        <f>D23/($D$23+$D$24+$D$25+$D$26)</f>
        <v>8.3333333333333315E-2</v>
      </c>
      <c r="K23" s="24">
        <f>E23/($E$23+$E$24+$E$25+$E$26)</f>
        <v>0.29411764705882354</v>
      </c>
      <c r="L23" s="25">
        <f>F23/($F$23+$F$24+$F$25+$F$26)</f>
        <v>0.22222222222222221</v>
      </c>
      <c r="M23" s="8"/>
      <c r="N23" s="26">
        <f>AVERAGE(I23:L23)</f>
        <v>0.17365247786878463</v>
      </c>
    </row>
    <row r="24" spans="2:14" ht="16.399999999999999">
      <c r="B24" s="12" t="str">
        <f>B6</f>
        <v>Coating NEG</v>
      </c>
      <c r="C24" s="68">
        <f>1/D23</f>
        <v>9</v>
      </c>
      <c r="D24" s="20">
        <v>1</v>
      </c>
      <c r="E24" s="21">
        <f>IF($D16="A",$E16,1/$E16)</f>
        <v>9</v>
      </c>
      <c r="F24" s="22">
        <f>IF($D17="A",$E17,1/$E17)</f>
        <v>9</v>
      </c>
      <c r="G24" s="23"/>
      <c r="H24" s="12" t="str">
        <f>B6</f>
        <v>Coating NEG</v>
      </c>
      <c r="I24" s="24">
        <f>C24/($C$23+$C$24+$C$25+$C$26)</f>
        <v>0.85443037974683544</v>
      </c>
      <c r="J24" s="24">
        <f>D24/($D$23+$D$24+$D$25+$D$26)</f>
        <v>0.74999999999999989</v>
      </c>
      <c r="K24" s="24">
        <f>E24/($E$23+$E$24+$E$25+$E$26)</f>
        <v>0.52941176470588236</v>
      </c>
      <c r="L24" s="25">
        <f>F24/($F$23+$F$24+$F$25+$F$26)</f>
        <v>0.66666666666666663</v>
      </c>
      <c r="M24" s="8"/>
      <c r="N24" s="26">
        <f>AVERAGE(I24:L24)</f>
        <v>0.70012720277984608</v>
      </c>
    </row>
    <row r="25" spans="2:14" ht="16.399999999999999">
      <c r="B25" s="12" t="str">
        <f>B7</f>
        <v>Groves</v>
      </c>
      <c r="C25" s="68">
        <f>1/E23</f>
        <v>0.2</v>
      </c>
      <c r="D25" s="68">
        <f>1/E24</f>
        <v>0.1111111111111111</v>
      </c>
      <c r="E25" s="20">
        <v>1</v>
      </c>
      <c r="F25" s="22">
        <f>IF($D18="A",$E18,1/$E18)</f>
        <v>0.5</v>
      </c>
      <c r="G25" s="23"/>
      <c r="H25" s="12" t="str">
        <f>B7</f>
        <v>Groves</v>
      </c>
      <c r="I25" s="24">
        <f>C25/($C$23+$C$24+$C$25+$C$26)</f>
        <v>1.8987341772151899E-2</v>
      </c>
      <c r="J25" s="24">
        <f>D25/($D$23+$D$24+$D$25+$D$26)</f>
        <v>8.3333333333333315E-2</v>
      </c>
      <c r="K25" s="24">
        <f>E25/($E$23+$E$24+$E$25+$E$26)</f>
        <v>5.8823529411764705E-2</v>
      </c>
      <c r="L25" s="25">
        <f>F25/($F$23+$F$24+$F$25+$F$26)</f>
        <v>3.7037037037037035E-2</v>
      </c>
      <c r="M25" s="8"/>
      <c r="N25" s="26">
        <f>AVERAGE(I25:L25)</f>
        <v>4.9545310388571739E-2</v>
      </c>
    </row>
    <row r="26" spans="2:14" ht="16.399999999999999">
      <c r="B26" s="14" t="str">
        <f>B8</f>
        <v>Electrodes</v>
      </c>
      <c r="C26" s="69">
        <f>1/F23</f>
        <v>0.33333333333333331</v>
      </c>
      <c r="D26" s="69">
        <f>1/F24</f>
        <v>0.1111111111111111</v>
      </c>
      <c r="E26" s="69">
        <f>1/F25</f>
        <v>2</v>
      </c>
      <c r="F26" s="28">
        <v>1</v>
      </c>
      <c r="G26" s="23"/>
      <c r="H26" s="14" t="str">
        <f>B8</f>
        <v>Electrodes</v>
      </c>
      <c r="I26" s="29">
        <f>C26/($C$23+$C$24+$C$25+$C$26)</f>
        <v>3.164556962025316E-2</v>
      </c>
      <c r="J26" s="29">
        <f>D26/($D$23+$D$24+$D$25+$D$26)</f>
        <v>8.3333333333333315E-2</v>
      </c>
      <c r="K26" s="29">
        <f>E26/($E$23+$E$24+$E$25+$E$26)</f>
        <v>0.11764705882352941</v>
      </c>
      <c r="L26" s="30">
        <f>F26/($F$23+$F$24+$F$25+$F$26)</f>
        <v>7.407407407407407E-2</v>
      </c>
      <c r="M26" s="8"/>
      <c r="N26" s="31">
        <f>AVERAGE(I26:L26)</f>
        <v>7.6675008962797497E-2</v>
      </c>
    </row>
    <row r="27" spans="2:14" ht="16.399999999999999"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32" t="s">
        <v>9</v>
      </c>
      <c r="N27" s="47">
        <f>SUM(N23:N26)</f>
        <v>0.99999999999999978</v>
      </c>
    </row>
    <row r="28" spans="2:14">
      <c r="G28" s="4"/>
    </row>
    <row r="29" spans="2:14">
      <c r="G29" s="4"/>
    </row>
    <row r="30" spans="2:14">
      <c r="G30" s="4"/>
    </row>
    <row r="31" spans="2:14">
      <c r="G31" s="4"/>
    </row>
    <row r="32" spans="2:14">
      <c r="G32" s="4"/>
    </row>
    <row r="33" spans="7:7">
      <c r="G33" s="4"/>
    </row>
    <row r="34" spans="7:7">
      <c r="G34" s="4"/>
    </row>
    <row r="35" spans="7:7">
      <c r="G35" s="4"/>
    </row>
  </sheetData>
  <mergeCells count="7">
    <mergeCell ref="F18:M18"/>
    <mergeCell ref="F12:M12"/>
    <mergeCell ref="F13:M13"/>
    <mergeCell ref="F14:M14"/>
    <mergeCell ref="F15:M15"/>
    <mergeCell ref="F16:M16"/>
    <mergeCell ref="F17:M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35"/>
  <sheetViews>
    <sheetView workbookViewId="0">
      <selection activeCell="E13" sqref="E13"/>
    </sheetView>
  </sheetViews>
  <sheetFormatPr defaultRowHeight="14.3"/>
  <cols>
    <col min="2" max="2" width="15.7109375" customWidth="1"/>
    <col min="3" max="3" width="15" customWidth="1"/>
    <col min="4" max="7" width="12.7109375" customWidth="1"/>
    <col min="8" max="8" width="15.42578125" customWidth="1"/>
    <col min="9" max="9" width="15" customWidth="1"/>
    <col min="10" max="14" width="12.7109375" customWidth="1"/>
  </cols>
  <sheetData>
    <row r="2" spans="2:14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 ht="16.399999999999999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 ht="16.399999999999999">
      <c r="B5" s="8" t="s">
        <v>28</v>
      </c>
      <c r="C5" s="8"/>
      <c r="D5" s="8" t="s">
        <v>33</v>
      </c>
      <c r="F5" s="8"/>
      <c r="G5" s="8"/>
      <c r="H5" s="8"/>
      <c r="I5" s="8"/>
      <c r="J5" s="8"/>
      <c r="K5" s="8"/>
      <c r="L5" s="8"/>
      <c r="M5" s="8"/>
      <c r="N5" s="8"/>
    </row>
    <row r="6" spans="2:14" ht="16.399999999999999">
      <c r="B6" s="8" t="s">
        <v>27</v>
      </c>
      <c r="C6" s="8"/>
      <c r="D6" s="8" t="s">
        <v>33</v>
      </c>
      <c r="F6" s="8"/>
      <c r="G6" s="8"/>
      <c r="H6" s="8"/>
      <c r="I6" s="8"/>
      <c r="J6" s="8"/>
      <c r="K6" s="8"/>
      <c r="L6" s="8"/>
      <c r="M6" s="8"/>
      <c r="N6" s="8"/>
    </row>
    <row r="7" spans="2:14" ht="16.399999999999999">
      <c r="B7" s="8" t="s">
        <v>29</v>
      </c>
      <c r="C7" s="8" t="s">
        <v>32</v>
      </c>
      <c r="D7" s="8" t="s">
        <v>31</v>
      </c>
      <c r="F7" s="8"/>
      <c r="G7" s="8"/>
      <c r="H7" s="8"/>
      <c r="I7" s="8"/>
      <c r="J7" s="8"/>
      <c r="K7" s="8"/>
      <c r="L7" s="8"/>
      <c r="M7" s="8"/>
      <c r="N7" s="8"/>
    </row>
    <row r="8" spans="2:14" ht="16.399999999999999">
      <c r="B8" s="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6.399999999999999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16.399999999999999">
      <c r="B11" s="7" t="s">
        <v>38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16.399999999999999">
      <c r="B12" s="9" t="s">
        <v>5</v>
      </c>
      <c r="C12" s="9" t="s">
        <v>6</v>
      </c>
      <c r="D12" s="75" t="s">
        <v>39</v>
      </c>
      <c r="E12" s="76" t="s">
        <v>40</v>
      </c>
      <c r="F12" s="143" t="s">
        <v>41</v>
      </c>
      <c r="G12" s="144"/>
      <c r="H12" s="144"/>
      <c r="I12" s="144"/>
      <c r="J12" s="144"/>
      <c r="K12" s="144"/>
      <c r="L12" s="144"/>
      <c r="M12" s="145"/>
      <c r="N12" s="8"/>
    </row>
    <row r="13" spans="2:14" ht="16.399999999999999">
      <c r="B13" s="12" t="str">
        <f>B5</f>
        <v>Coating TiN/C</v>
      </c>
      <c r="C13" s="12" t="str">
        <f>B6</f>
        <v>Coating NEG</v>
      </c>
      <c r="D13" s="77" t="s">
        <v>5</v>
      </c>
      <c r="E13" s="78">
        <v>1</v>
      </c>
      <c r="F13" s="140"/>
      <c r="G13" s="141"/>
      <c r="H13" s="141"/>
      <c r="I13" s="141"/>
      <c r="J13" s="141"/>
      <c r="K13" s="141"/>
      <c r="L13" s="141"/>
      <c r="M13" s="142"/>
      <c r="N13" s="8"/>
    </row>
    <row r="14" spans="2:14" ht="16.399999999999999">
      <c r="B14" s="12" t="str">
        <f>B5</f>
        <v>Coating TiN/C</v>
      </c>
      <c r="C14" s="12" t="str">
        <f>B7</f>
        <v>Groves</v>
      </c>
      <c r="D14" s="77" t="s">
        <v>5</v>
      </c>
      <c r="E14" s="78">
        <v>8</v>
      </c>
      <c r="F14" s="140"/>
      <c r="G14" s="141"/>
      <c r="H14" s="141"/>
      <c r="I14" s="141"/>
      <c r="J14" s="141"/>
      <c r="K14" s="141"/>
      <c r="L14" s="141"/>
      <c r="M14" s="142"/>
      <c r="N14" s="8"/>
    </row>
    <row r="15" spans="2:14" ht="16.399999999999999">
      <c r="B15" s="12" t="str">
        <f>B5</f>
        <v>Coating TiN/C</v>
      </c>
      <c r="C15" s="12" t="str">
        <f>B8</f>
        <v>Electrodes</v>
      </c>
      <c r="D15" s="77" t="s">
        <v>5</v>
      </c>
      <c r="E15" s="78">
        <v>9</v>
      </c>
      <c r="F15" s="140"/>
      <c r="G15" s="141"/>
      <c r="H15" s="141"/>
      <c r="I15" s="141"/>
      <c r="J15" s="141"/>
      <c r="K15" s="141"/>
      <c r="L15" s="141"/>
      <c r="M15" s="142"/>
      <c r="N15" s="8"/>
    </row>
    <row r="16" spans="2:14" ht="16.399999999999999">
      <c r="B16" s="12" t="str">
        <f>B6</f>
        <v>Coating NEG</v>
      </c>
      <c r="C16" s="12" t="str">
        <f>B7</f>
        <v>Groves</v>
      </c>
      <c r="D16" s="77" t="s">
        <v>5</v>
      </c>
      <c r="E16" s="78">
        <v>8</v>
      </c>
      <c r="F16" s="140"/>
      <c r="G16" s="141"/>
      <c r="H16" s="141"/>
      <c r="I16" s="141"/>
      <c r="J16" s="141"/>
      <c r="K16" s="141"/>
      <c r="L16" s="141"/>
      <c r="M16" s="142"/>
      <c r="N16" s="8"/>
    </row>
    <row r="17" spans="2:14" ht="16.399999999999999">
      <c r="B17" s="12" t="str">
        <f>B6</f>
        <v>Coating NEG</v>
      </c>
      <c r="C17" s="12" t="str">
        <f>B8</f>
        <v>Electrodes</v>
      </c>
      <c r="D17" s="77" t="s">
        <v>5</v>
      </c>
      <c r="E17" s="78">
        <v>9</v>
      </c>
      <c r="F17" s="140"/>
      <c r="G17" s="141"/>
      <c r="H17" s="141"/>
      <c r="I17" s="141"/>
      <c r="J17" s="141"/>
      <c r="K17" s="141"/>
      <c r="L17" s="141"/>
      <c r="M17" s="142"/>
      <c r="N17" s="8"/>
    </row>
    <row r="18" spans="2:14" ht="16.399999999999999">
      <c r="B18" s="14" t="str">
        <f>B7</f>
        <v>Groves</v>
      </c>
      <c r="C18" s="14" t="str">
        <f>B8</f>
        <v>Electrodes</v>
      </c>
      <c r="D18" s="79" t="s">
        <v>5</v>
      </c>
      <c r="E18" s="80">
        <v>3</v>
      </c>
      <c r="F18" s="140"/>
      <c r="G18" s="141"/>
      <c r="H18" s="141"/>
      <c r="I18" s="141"/>
      <c r="J18" s="141"/>
      <c r="K18" s="141"/>
      <c r="L18" s="141"/>
      <c r="M18" s="142"/>
      <c r="N18" s="8"/>
    </row>
    <row r="19" spans="2:14" ht="16.399999999999999">
      <c r="B19" s="8"/>
      <c r="C19" s="8"/>
      <c r="D19" s="8"/>
      <c r="E19" s="8"/>
      <c r="F19" s="8"/>
      <c r="G19" s="11"/>
      <c r="H19" s="8"/>
      <c r="I19" s="8"/>
      <c r="J19" s="8"/>
      <c r="K19" s="8"/>
      <c r="L19" s="8"/>
      <c r="M19" s="8"/>
      <c r="N19" s="8"/>
    </row>
    <row r="20" spans="2:14" ht="16.399999999999999"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</row>
    <row r="21" spans="2:14" ht="16.399999999999999">
      <c r="B21" s="8" t="s">
        <v>17</v>
      </c>
      <c r="C21" s="8"/>
      <c r="D21" s="8"/>
      <c r="E21" s="8"/>
      <c r="F21" s="8"/>
      <c r="G21" s="11"/>
      <c r="H21" s="8" t="s">
        <v>18</v>
      </c>
      <c r="I21" s="8"/>
      <c r="J21" s="8"/>
      <c r="K21" s="8"/>
      <c r="L21" s="8"/>
      <c r="M21" s="8"/>
      <c r="N21" s="8"/>
    </row>
    <row r="22" spans="2:14" ht="16.399999999999999">
      <c r="B22" s="16"/>
      <c r="C22" s="17" t="str">
        <f>B5</f>
        <v>Coating TiN/C</v>
      </c>
      <c r="D22" s="17" t="str">
        <f>B6</f>
        <v>Coating NEG</v>
      </c>
      <c r="E22" s="17" t="str">
        <f>B7</f>
        <v>Groves</v>
      </c>
      <c r="F22" s="18" t="str">
        <f>B8</f>
        <v>Electrodes</v>
      </c>
      <c r="G22" s="11"/>
      <c r="H22" s="16"/>
      <c r="I22" s="17" t="str">
        <f>B5</f>
        <v>Coating TiN/C</v>
      </c>
      <c r="J22" s="17" t="str">
        <f>B6</f>
        <v>Coating NEG</v>
      </c>
      <c r="K22" s="17" t="str">
        <f>B7</f>
        <v>Groves</v>
      </c>
      <c r="L22" s="18" t="str">
        <f>B8</f>
        <v>Electrodes</v>
      </c>
      <c r="M22" s="8"/>
      <c r="N22" s="19" t="s">
        <v>8</v>
      </c>
    </row>
    <row r="23" spans="2:14" ht="16.399999999999999">
      <c r="B23" s="12" t="str">
        <f>B5</f>
        <v>Coating TiN/C</v>
      </c>
      <c r="C23" s="20">
        <v>1</v>
      </c>
      <c r="D23" s="21">
        <f>IF($D13="A",$E13,1/$E13)</f>
        <v>1</v>
      </c>
      <c r="E23" s="21">
        <f>IF($D14="A",$E14,1/$E14)</f>
        <v>8</v>
      </c>
      <c r="F23" s="22">
        <f>IF($D15="A",$E15,1/$E15)</f>
        <v>9</v>
      </c>
      <c r="G23" s="23"/>
      <c r="H23" s="12" t="str">
        <f>B5</f>
        <v>Coating TiN/C</v>
      </c>
      <c r="I23" s="24">
        <f>C23/($C$23+$C$24+$C$25+$C$26)</f>
        <v>0.44720496894409939</v>
      </c>
      <c r="J23" s="24">
        <f>D23/($D$23+$D$24+$D$25+$D$26)</f>
        <v>0.44720496894409939</v>
      </c>
      <c r="K23" s="24">
        <f>E23/($E$23+$E$24+$E$25+$E$26)</f>
        <v>0.46153846153846156</v>
      </c>
      <c r="L23" s="25">
        <f>F23/($F$23+$F$24+$F$25+$F$26)</f>
        <v>0.40909090909090912</v>
      </c>
      <c r="M23" s="8"/>
      <c r="N23" s="26">
        <f>AVERAGE(I23:L23)</f>
        <v>0.44125982712939238</v>
      </c>
    </row>
    <row r="24" spans="2:14" ht="16.399999999999999">
      <c r="B24" s="12" t="str">
        <f>B6</f>
        <v>Coating NEG</v>
      </c>
      <c r="C24" s="68">
        <f>1/D23</f>
        <v>1</v>
      </c>
      <c r="D24" s="20">
        <v>1</v>
      </c>
      <c r="E24" s="21">
        <f>IF($D16="A",$E16,1/$E16)</f>
        <v>8</v>
      </c>
      <c r="F24" s="22">
        <f>IF($D17="A",$E17,1/$E17)</f>
        <v>9</v>
      </c>
      <c r="G24" s="23"/>
      <c r="H24" s="12" t="str">
        <f>B6</f>
        <v>Coating NEG</v>
      </c>
      <c r="I24" s="24">
        <f>C24/($C$23+$C$24+$C$25+$C$26)</f>
        <v>0.44720496894409939</v>
      </c>
      <c r="J24" s="24">
        <f>D24/($D$23+$D$24+$D$25+$D$26)</f>
        <v>0.44720496894409939</v>
      </c>
      <c r="K24" s="24">
        <f>E24/($E$23+$E$24+$E$25+$E$26)</f>
        <v>0.46153846153846156</v>
      </c>
      <c r="L24" s="25">
        <f>F24/($F$23+$F$24+$F$25+$F$26)</f>
        <v>0.40909090909090912</v>
      </c>
      <c r="M24" s="8"/>
      <c r="N24" s="26">
        <f>AVERAGE(I24:L24)</f>
        <v>0.44125982712939238</v>
      </c>
    </row>
    <row r="25" spans="2:14" ht="16.399999999999999">
      <c r="B25" s="12" t="str">
        <f>B7</f>
        <v>Groves</v>
      </c>
      <c r="C25" s="68">
        <f>1/E23</f>
        <v>0.125</v>
      </c>
      <c r="D25" s="68">
        <f>1/E24</f>
        <v>0.125</v>
      </c>
      <c r="E25" s="20">
        <v>1</v>
      </c>
      <c r="F25" s="22">
        <f>IF($D18="A",$E18,1/$E18)</f>
        <v>3</v>
      </c>
      <c r="G25" s="23"/>
      <c r="H25" s="12" t="str">
        <f>B7</f>
        <v>Groves</v>
      </c>
      <c r="I25" s="24">
        <f>C25/($C$23+$C$24+$C$25+$C$26)</f>
        <v>5.5900621118012424E-2</v>
      </c>
      <c r="J25" s="24">
        <f>D25/($D$23+$D$24+$D$25+$D$26)</f>
        <v>5.5900621118012424E-2</v>
      </c>
      <c r="K25" s="24">
        <f>E25/($E$23+$E$24+$E$25+$E$26)</f>
        <v>5.7692307692307696E-2</v>
      </c>
      <c r="L25" s="25">
        <f>F25/($F$23+$F$24+$F$25+$F$26)</f>
        <v>0.13636363636363635</v>
      </c>
      <c r="M25" s="8"/>
      <c r="N25" s="26">
        <f>AVERAGE(I25:L25)</f>
        <v>7.6464296572992224E-2</v>
      </c>
    </row>
    <row r="26" spans="2:14" ht="16.399999999999999">
      <c r="B26" s="14" t="str">
        <f>B8</f>
        <v>Electrodes</v>
      </c>
      <c r="C26" s="69">
        <f>1/F23</f>
        <v>0.1111111111111111</v>
      </c>
      <c r="D26" s="69">
        <f>1/F24</f>
        <v>0.1111111111111111</v>
      </c>
      <c r="E26" s="69">
        <f>1/F25</f>
        <v>0.33333333333333331</v>
      </c>
      <c r="F26" s="28">
        <v>1</v>
      </c>
      <c r="G26" s="23"/>
      <c r="H26" s="14" t="str">
        <f>B8</f>
        <v>Electrodes</v>
      </c>
      <c r="I26" s="29">
        <f>C26/($C$23+$C$24+$C$25+$C$26)</f>
        <v>4.9689440993788817E-2</v>
      </c>
      <c r="J26" s="29">
        <f>D26/($D$23+$D$24+$D$25+$D$26)</f>
        <v>4.9689440993788817E-2</v>
      </c>
      <c r="K26" s="29">
        <f>E26/($E$23+$E$24+$E$25+$E$26)</f>
        <v>1.9230769230769232E-2</v>
      </c>
      <c r="L26" s="30">
        <f>F26/($F$23+$F$24+$F$25+$F$26)</f>
        <v>4.5454545454545456E-2</v>
      </c>
      <c r="M26" s="8"/>
      <c r="N26" s="31">
        <f>AVERAGE(I26:L26)</f>
        <v>4.101604916822308E-2</v>
      </c>
    </row>
    <row r="27" spans="2:14" ht="16.399999999999999"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32" t="s">
        <v>9</v>
      </c>
      <c r="N27" s="47">
        <f>SUM(N23:N26)</f>
        <v>1</v>
      </c>
    </row>
    <row r="28" spans="2:14">
      <c r="G28" s="4"/>
    </row>
    <row r="29" spans="2:14">
      <c r="G29" s="4"/>
    </row>
    <row r="30" spans="2:14">
      <c r="G30" s="4"/>
    </row>
    <row r="31" spans="2:14">
      <c r="G31" s="4"/>
    </row>
    <row r="32" spans="2:14">
      <c r="G32" s="4"/>
    </row>
    <row r="33" spans="7:7">
      <c r="G33" s="4"/>
    </row>
    <row r="34" spans="7:7">
      <c r="G34" s="4"/>
    </row>
    <row r="35" spans="7:7">
      <c r="G35" s="4"/>
    </row>
  </sheetData>
  <mergeCells count="7">
    <mergeCell ref="F18:M18"/>
    <mergeCell ref="F12:M12"/>
    <mergeCell ref="F13:M13"/>
    <mergeCell ref="F14:M14"/>
    <mergeCell ref="F15:M15"/>
    <mergeCell ref="F16:M16"/>
    <mergeCell ref="F17:M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36"/>
  <sheetViews>
    <sheetView topLeftCell="A3" zoomScale="135" zoomScaleNormal="135" workbookViewId="0">
      <selection activeCell="C14" sqref="C14"/>
    </sheetView>
  </sheetViews>
  <sheetFormatPr defaultRowHeight="14.3"/>
  <cols>
    <col min="2" max="2" width="15.7109375" customWidth="1"/>
    <col min="3" max="3" width="15" customWidth="1"/>
    <col min="4" max="7" width="12.7109375" customWidth="1"/>
    <col min="8" max="8" width="15.42578125" customWidth="1"/>
    <col min="9" max="9" width="15" customWidth="1"/>
    <col min="10" max="14" width="12.7109375" customWidth="1"/>
  </cols>
  <sheetData>
    <row r="2" spans="2:14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 ht="16.399999999999999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 ht="16.399999999999999">
      <c r="B5" s="8" t="s">
        <v>28</v>
      </c>
      <c r="C5" s="8"/>
      <c r="D5" s="8" t="s">
        <v>33</v>
      </c>
      <c r="F5" s="8"/>
      <c r="G5" s="8"/>
      <c r="H5" s="8"/>
      <c r="I5" s="8"/>
      <c r="J5" s="8"/>
      <c r="K5" s="8"/>
      <c r="L5" s="8"/>
      <c r="M5" s="8"/>
      <c r="N5" s="8"/>
    </row>
    <row r="6" spans="2:14" ht="16.399999999999999">
      <c r="B6" s="8" t="s">
        <v>27</v>
      </c>
      <c r="C6" s="8"/>
      <c r="D6" s="8" t="s">
        <v>33</v>
      </c>
      <c r="F6" s="8"/>
      <c r="G6" s="8"/>
      <c r="H6" s="8"/>
      <c r="I6" s="8"/>
      <c r="J6" s="8"/>
      <c r="K6" s="8"/>
      <c r="L6" s="8"/>
      <c r="M6" s="8"/>
      <c r="N6" s="8"/>
    </row>
    <row r="7" spans="2:14" ht="16.399999999999999">
      <c r="B7" s="8" t="s">
        <v>54</v>
      </c>
      <c r="C7" s="8" t="s">
        <v>32</v>
      </c>
      <c r="D7" s="8" t="s">
        <v>31</v>
      </c>
      <c r="F7" s="8"/>
      <c r="G7" s="8"/>
      <c r="H7" s="8"/>
      <c r="I7" s="8"/>
      <c r="J7" s="8"/>
      <c r="K7" s="8"/>
      <c r="L7" s="8"/>
      <c r="M7" s="8"/>
      <c r="N7" s="8"/>
    </row>
    <row r="8" spans="2:14" ht="16.399999999999999">
      <c r="B8" s="8" t="s">
        <v>55</v>
      </c>
      <c r="C8" s="8"/>
      <c r="D8" s="8"/>
      <c r="F8" s="8"/>
      <c r="G8" s="8"/>
      <c r="H8" s="8"/>
      <c r="I8" s="8"/>
      <c r="J8" s="8"/>
      <c r="K8" s="8"/>
      <c r="L8" s="8"/>
      <c r="M8" s="8"/>
      <c r="N8" s="8"/>
    </row>
    <row r="9" spans="2:14" ht="16.399999999999999">
      <c r="B9" s="8" t="s">
        <v>30</v>
      </c>
      <c r="C9" s="8"/>
      <c r="E9" s="8"/>
      <c r="F9" s="8"/>
      <c r="G9" s="8" t="s">
        <v>50</v>
      </c>
      <c r="H9" s="8"/>
      <c r="I9" s="8"/>
      <c r="J9" s="8"/>
      <c r="K9" s="8"/>
      <c r="L9" s="8"/>
      <c r="M9" s="8"/>
      <c r="N9" s="8"/>
    </row>
    <row r="10" spans="2:14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16.399999999999999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16.399999999999999">
      <c r="B12" s="7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2:14" ht="16.399999999999999">
      <c r="B13" s="9" t="s">
        <v>5</v>
      </c>
      <c r="C13" s="9" t="s">
        <v>6</v>
      </c>
      <c r="D13" s="75" t="s">
        <v>39</v>
      </c>
      <c r="E13" s="76" t="s">
        <v>40</v>
      </c>
      <c r="F13" s="143" t="s">
        <v>41</v>
      </c>
      <c r="G13" s="144"/>
      <c r="H13" s="144"/>
      <c r="I13" s="144"/>
      <c r="J13" s="144"/>
      <c r="K13" s="144"/>
      <c r="L13" s="144"/>
      <c r="M13" s="145"/>
      <c r="N13" s="8"/>
    </row>
    <row r="14" spans="2:14" ht="16.399999999999999">
      <c r="B14" s="16" t="str">
        <f>B5</f>
        <v>Coating TiN/C</v>
      </c>
      <c r="C14" s="16" t="str">
        <f>B6</f>
        <v>Coating NEG</v>
      </c>
      <c r="D14" s="81" t="s">
        <v>5</v>
      </c>
      <c r="E14" s="82">
        <v>3</v>
      </c>
      <c r="F14" s="149" t="s">
        <v>42</v>
      </c>
      <c r="G14" s="147"/>
      <c r="H14" s="147"/>
      <c r="I14" s="147"/>
      <c r="J14" s="147"/>
      <c r="K14" s="147"/>
      <c r="L14" s="147"/>
      <c r="M14" s="148"/>
      <c r="N14" s="8"/>
    </row>
    <row r="15" spans="2:14" ht="16.399999999999999">
      <c r="B15" s="16" t="str">
        <f>B5</f>
        <v>Coating TiN/C</v>
      </c>
      <c r="C15" s="16" t="str">
        <f>B7</f>
        <v>Grooves TiN</v>
      </c>
      <c r="D15" s="81" t="s">
        <v>6</v>
      </c>
      <c r="E15" s="82">
        <v>2</v>
      </c>
      <c r="F15" s="149" t="s">
        <v>43</v>
      </c>
      <c r="G15" s="147"/>
      <c r="H15" s="147"/>
      <c r="I15" s="147"/>
      <c r="J15" s="147"/>
      <c r="K15" s="147"/>
      <c r="L15" s="147"/>
      <c r="M15" s="148"/>
      <c r="N15" s="8"/>
    </row>
    <row r="16" spans="2:14" ht="16.399999999999999">
      <c r="B16" s="16" t="str">
        <f>B5</f>
        <v>Coating TiN/C</v>
      </c>
      <c r="C16" s="16" t="str">
        <f>B9</f>
        <v>Electrodes</v>
      </c>
      <c r="D16" s="81" t="s">
        <v>6</v>
      </c>
      <c r="E16" s="82">
        <v>3</v>
      </c>
      <c r="F16" s="146" t="s">
        <v>49</v>
      </c>
      <c r="G16" s="147"/>
      <c r="H16" s="147"/>
      <c r="I16" s="147"/>
      <c r="J16" s="147"/>
      <c r="K16" s="147"/>
      <c r="L16" s="147"/>
      <c r="M16" s="148"/>
      <c r="N16" s="8"/>
    </row>
    <row r="17" spans="2:14" ht="16.399999999999999">
      <c r="B17" s="16" t="str">
        <f>B6</f>
        <v>Coating NEG</v>
      </c>
      <c r="C17" s="16" t="str">
        <f>B7</f>
        <v>Grooves TiN</v>
      </c>
      <c r="D17" s="81" t="s">
        <v>6</v>
      </c>
      <c r="E17" s="82">
        <v>2</v>
      </c>
      <c r="F17" s="146" t="s">
        <v>43</v>
      </c>
      <c r="G17" s="147"/>
      <c r="H17" s="147"/>
      <c r="I17" s="147"/>
      <c r="J17" s="147"/>
      <c r="K17" s="147"/>
      <c r="L17" s="147"/>
      <c r="M17" s="148"/>
      <c r="N17" s="8"/>
    </row>
    <row r="18" spans="2:14" ht="16.399999999999999">
      <c r="B18" s="16" t="str">
        <f>B6</f>
        <v>Coating NEG</v>
      </c>
      <c r="C18" s="16" t="str">
        <f>B9</f>
        <v>Electrodes</v>
      </c>
      <c r="D18" s="81" t="s">
        <v>6</v>
      </c>
      <c r="E18" s="82">
        <v>3</v>
      </c>
      <c r="F18" s="146" t="s">
        <v>49</v>
      </c>
      <c r="G18" s="147"/>
      <c r="H18" s="147"/>
      <c r="I18" s="147"/>
      <c r="J18" s="147"/>
      <c r="K18" s="147"/>
      <c r="L18" s="147"/>
      <c r="M18" s="148"/>
      <c r="N18" s="8"/>
    </row>
    <row r="19" spans="2:14" ht="16.399999999999999">
      <c r="B19" s="16" t="str">
        <f>B7</f>
        <v>Grooves TiN</v>
      </c>
      <c r="C19" s="16" t="str">
        <f>B9</f>
        <v>Electrodes</v>
      </c>
      <c r="D19" s="81" t="s">
        <v>6</v>
      </c>
      <c r="E19" s="82">
        <v>2</v>
      </c>
      <c r="F19" s="146" t="s">
        <v>49</v>
      </c>
      <c r="G19" s="147"/>
      <c r="H19" s="147"/>
      <c r="I19" s="147"/>
      <c r="J19" s="147"/>
      <c r="K19" s="147"/>
      <c r="L19" s="147"/>
      <c r="M19" s="148"/>
      <c r="N19" s="8"/>
    </row>
    <row r="20" spans="2:14" ht="16.399999999999999"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</row>
    <row r="21" spans="2:14" ht="16.399999999999999">
      <c r="B21" s="8"/>
      <c r="C21" s="8"/>
      <c r="D21" s="8"/>
      <c r="E21" s="8"/>
      <c r="F21" s="8"/>
      <c r="G21" s="11"/>
      <c r="H21" s="8"/>
      <c r="I21" s="8"/>
      <c r="J21" s="8"/>
      <c r="K21" s="8"/>
      <c r="L21" s="8"/>
      <c r="M21" s="8"/>
      <c r="N21" s="8"/>
    </row>
    <row r="22" spans="2:14" ht="16.399999999999999">
      <c r="B22" s="8" t="s">
        <v>17</v>
      </c>
      <c r="C22" s="8"/>
      <c r="D22" s="8"/>
      <c r="E22" s="8"/>
      <c r="F22" s="8"/>
      <c r="G22" s="11"/>
      <c r="H22" s="8" t="s">
        <v>18</v>
      </c>
      <c r="I22" s="8"/>
      <c r="J22" s="8"/>
      <c r="K22" s="8"/>
      <c r="L22" s="8"/>
      <c r="M22" s="8"/>
      <c r="N22" s="8"/>
    </row>
    <row r="23" spans="2:14" ht="16.399999999999999">
      <c r="B23" s="16"/>
      <c r="C23" s="17" t="str">
        <f>B5</f>
        <v>Coating TiN/C</v>
      </c>
      <c r="D23" s="17" t="str">
        <f>B6</f>
        <v>Coating NEG</v>
      </c>
      <c r="E23" s="17" t="str">
        <f>B7</f>
        <v>Grooves TiN</v>
      </c>
      <c r="F23" s="18" t="str">
        <f>B9</f>
        <v>Electrodes</v>
      </c>
      <c r="G23" s="11"/>
      <c r="H23" s="16"/>
      <c r="I23" s="17" t="str">
        <f>B5</f>
        <v>Coating TiN/C</v>
      </c>
      <c r="J23" s="17" t="str">
        <f>B6</f>
        <v>Coating NEG</v>
      </c>
      <c r="K23" s="17" t="str">
        <f>B7</f>
        <v>Grooves TiN</v>
      </c>
      <c r="L23" s="18" t="str">
        <f>B9</f>
        <v>Electrodes</v>
      </c>
      <c r="M23" s="8"/>
      <c r="N23" s="19" t="s">
        <v>8</v>
      </c>
    </row>
    <row r="24" spans="2:14" ht="16.399999999999999">
      <c r="B24" s="12" t="str">
        <f>B5</f>
        <v>Coating TiN/C</v>
      </c>
      <c r="C24" s="20">
        <v>1</v>
      </c>
      <c r="D24" s="21">
        <f>IF($D14="A",$E14,1/$E14)</f>
        <v>3</v>
      </c>
      <c r="E24" s="21">
        <f>IF($D15="A",$E15,1/$E15)</f>
        <v>0.5</v>
      </c>
      <c r="F24" s="22">
        <f>IF($D16="A",$E16,1/$E16)</f>
        <v>0.33333333333333331</v>
      </c>
      <c r="G24" s="23"/>
      <c r="H24" s="12" t="str">
        <f>B5</f>
        <v>Coating TiN/C</v>
      </c>
      <c r="I24" s="24">
        <f>C24/($C$24+$C$25+$C$26+$C$27)</f>
        <v>0.15789473684210528</v>
      </c>
      <c r="J24" s="24">
        <f>D24/($D$24+$D$25+$D$26+$D$27)</f>
        <v>0.33333333333333331</v>
      </c>
      <c r="K24" s="24">
        <f>E24/($E$24+$E$25+$E$26+$E$27)</f>
        <v>0.125</v>
      </c>
      <c r="L24" s="25">
        <f>F24/($F$24+$F$25+$F$26+$F$27)</f>
        <v>0.15384615384615385</v>
      </c>
      <c r="M24" s="8"/>
      <c r="N24" s="26">
        <f>AVERAGE(I24:L24)</f>
        <v>0.19251855600539811</v>
      </c>
    </row>
    <row r="25" spans="2:14" ht="16.399999999999999">
      <c r="B25" s="12" t="str">
        <f>B6</f>
        <v>Coating NEG</v>
      </c>
      <c r="C25" s="68">
        <f>1/D24</f>
        <v>0.33333333333333331</v>
      </c>
      <c r="D25" s="20">
        <v>1</v>
      </c>
      <c r="E25" s="21">
        <f>IF($D17="A",$E17,1/$E17)</f>
        <v>0.5</v>
      </c>
      <c r="F25" s="22">
        <f>IF($D18="A",$E18,1/$E18)</f>
        <v>0.33333333333333331</v>
      </c>
      <c r="G25" s="23"/>
      <c r="H25" s="12" t="str">
        <f>B6</f>
        <v>Coating NEG</v>
      </c>
      <c r="I25" s="24">
        <f>C25/($C$24+$C$25+$C$26+$C$27)</f>
        <v>5.2631578947368418E-2</v>
      </c>
      <c r="J25" s="24">
        <f>D25/($D$24+$D$25+$D$26+$D$27)</f>
        <v>0.1111111111111111</v>
      </c>
      <c r="K25" s="24">
        <f>E25/($E$24+$E$25+$E$26+$E$27)</f>
        <v>0.125</v>
      </c>
      <c r="L25" s="25">
        <f>F25/($F$24+$F$25+$F$26+$F$27)</f>
        <v>0.15384615384615385</v>
      </c>
      <c r="M25" s="8"/>
      <c r="N25" s="26">
        <f>AVERAGE(I25:L25)</f>
        <v>0.11064721097615834</v>
      </c>
    </row>
    <row r="26" spans="2:14" ht="16.399999999999999">
      <c r="B26" s="12" t="str">
        <f>B7</f>
        <v>Grooves TiN</v>
      </c>
      <c r="C26" s="68">
        <f>1/E24</f>
        <v>2</v>
      </c>
      <c r="D26" s="68">
        <f>1/E25</f>
        <v>2</v>
      </c>
      <c r="E26" s="20">
        <v>1</v>
      </c>
      <c r="F26" s="22">
        <f>IF($D19="A",$E19,1/$E19)</f>
        <v>0.5</v>
      </c>
      <c r="G26" s="23"/>
      <c r="H26" s="12" t="str">
        <f>B7</f>
        <v>Grooves TiN</v>
      </c>
      <c r="I26" s="24">
        <f>C26/($C$24+$C$25+$C$26+$C$27)</f>
        <v>0.31578947368421056</v>
      </c>
      <c r="J26" s="24">
        <f>D26/($D$24+$D$25+$D$26+$D$27)</f>
        <v>0.22222222222222221</v>
      </c>
      <c r="K26" s="24">
        <f>E26/($E$24+$E$25+$E$26+$E$27)</f>
        <v>0.25</v>
      </c>
      <c r="L26" s="25">
        <f>F26/($F$24+$F$25+$F$26+$F$27)</f>
        <v>0.23076923076923078</v>
      </c>
      <c r="M26" s="8"/>
      <c r="N26" s="26">
        <f>AVERAGE(I26:L26)</f>
        <v>0.25469523166891589</v>
      </c>
    </row>
    <row r="27" spans="2:14" ht="16.399999999999999">
      <c r="B27" s="14" t="str">
        <f>B9</f>
        <v>Electrodes</v>
      </c>
      <c r="C27" s="69">
        <f>1/F24</f>
        <v>3</v>
      </c>
      <c r="D27" s="69">
        <f>1/F25</f>
        <v>3</v>
      </c>
      <c r="E27" s="69">
        <f>1/F26</f>
        <v>2</v>
      </c>
      <c r="F27" s="28">
        <v>1</v>
      </c>
      <c r="G27" s="23"/>
      <c r="H27" s="14" t="str">
        <f>B9</f>
        <v>Electrodes</v>
      </c>
      <c r="I27" s="29">
        <f>C27/($C$24+$C$25+$C$26+$C$27)</f>
        <v>0.47368421052631582</v>
      </c>
      <c r="J27" s="29">
        <f>D27/($D$24+$D$25+$D$26+$D$27)</f>
        <v>0.33333333333333331</v>
      </c>
      <c r="K27" s="29">
        <f>E27/($E$24+$E$25+$E$26+$E$27)</f>
        <v>0.5</v>
      </c>
      <c r="L27" s="30">
        <f>F27/($F$24+$F$25+$F$26+$F$27)</f>
        <v>0.46153846153846156</v>
      </c>
      <c r="M27" s="8"/>
      <c r="N27" s="31">
        <f>AVERAGE(I27:L27)</f>
        <v>0.44213900134952766</v>
      </c>
    </row>
    <row r="28" spans="2:14" ht="16.399999999999999">
      <c r="B28" s="8"/>
      <c r="C28" s="8"/>
      <c r="D28" s="8"/>
      <c r="E28" s="8"/>
      <c r="F28" s="8"/>
      <c r="G28" s="11"/>
      <c r="H28" s="8"/>
      <c r="I28" s="8"/>
      <c r="J28" s="8"/>
      <c r="K28" s="8"/>
      <c r="L28" s="8"/>
      <c r="M28" s="32" t="s">
        <v>9</v>
      </c>
      <c r="N28" s="47">
        <f>SUM(N24:N27)</f>
        <v>1</v>
      </c>
    </row>
    <row r="29" spans="2:14">
      <c r="G29" s="4"/>
    </row>
    <row r="30" spans="2:14">
      <c r="G30" s="4"/>
    </row>
    <row r="31" spans="2:14">
      <c r="G31" s="4"/>
    </row>
    <row r="32" spans="2:14">
      <c r="G32" s="4"/>
    </row>
    <row r="33" spans="7:7">
      <c r="G33" s="4"/>
    </row>
    <row r="34" spans="7:7">
      <c r="G34" s="4"/>
    </row>
    <row r="35" spans="7:7">
      <c r="G35" s="4"/>
    </row>
    <row r="36" spans="7:7">
      <c r="G36" s="4"/>
    </row>
  </sheetData>
  <mergeCells count="7">
    <mergeCell ref="F19:M19"/>
    <mergeCell ref="F14:M14"/>
    <mergeCell ref="F15:M15"/>
    <mergeCell ref="F16:M16"/>
    <mergeCell ref="F13:M13"/>
    <mergeCell ref="F17:M17"/>
    <mergeCell ref="F18:M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5"/>
  <sheetViews>
    <sheetView tabSelected="1" zoomScale="120" zoomScaleNormal="120" workbookViewId="0">
      <selection activeCell="M6" sqref="M6"/>
    </sheetView>
  </sheetViews>
  <sheetFormatPr defaultRowHeight="14.3"/>
  <cols>
    <col min="2" max="14" width="12.7109375" customWidth="1"/>
    <col min="16" max="16" width="11.42578125" bestFit="1" customWidth="1"/>
  </cols>
  <sheetData>
    <row r="2" spans="2:14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2:14" ht="16.399999999999999">
      <c r="B4" s="7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4" ht="16.399999999999999">
      <c r="B5" s="8" t="s">
        <v>19</v>
      </c>
      <c r="C5" s="8" t="s">
        <v>44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16.399999999999999">
      <c r="B6" s="8" t="s">
        <v>36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2:14" ht="16.399999999999999">
      <c r="B7" s="8" t="s">
        <v>11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4" ht="16.399999999999999">
      <c r="B8" s="8" t="s">
        <v>13</v>
      </c>
      <c r="C8" s="8" t="s">
        <v>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6.399999999999999">
      <c r="B9" s="8" t="s">
        <v>56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16.399999999999999">
      <c r="B11" s="7" t="s">
        <v>16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16.399999999999999">
      <c r="B12" s="9" t="s">
        <v>5</v>
      </c>
      <c r="C12" s="9" t="s">
        <v>6</v>
      </c>
      <c r="D12" s="75" t="s">
        <v>39</v>
      </c>
      <c r="E12" s="76" t="s">
        <v>40</v>
      </c>
      <c r="F12" s="143" t="s">
        <v>41</v>
      </c>
      <c r="G12" s="144"/>
      <c r="H12" s="144"/>
      <c r="I12" s="144"/>
      <c r="J12" s="144"/>
      <c r="K12" s="144"/>
      <c r="L12" s="144"/>
      <c r="M12" s="145"/>
      <c r="N12" s="8"/>
    </row>
    <row r="13" spans="2:14" ht="16.399999999999999">
      <c r="B13" s="12" t="str">
        <f>B5</f>
        <v xml:space="preserve">Efficiency </v>
      </c>
      <c r="C13" s="12" t="str">
        <f>B6</f>
        <v>Vacuum</v>
      </c>
      <c r="D13" s="77" t="s">
        <v>5</v>
      </c>
      <c r="E13" s="78">
        <v>3</v>
      </c>
      <c r="F13" s="150" t="s">
        <v>46</v>
      </c>
      <c r="G13" s="151"/>
      <c r="H13" s="151"/>
      <c r="I13" s="151"/>
      <c r="J13" s="151"/>
      <c r="K13" s="151"/>
      <c r="L13" s="151"/>
      <c r="M13" s="152"/>
      <c r="N13" s="8"/>
    </row>
    <row r="14" spans="2:14" ht="16.399999999999999">
      <c r="B14" s="12" t="str">
        <f>B5</f>
        <v xml:space="preserve">Efficiency </v>
      </c>
      <c r="C14" s="12" t="str">
        <f>B7</f>
        <v>Impedance</v>
      </c>
      <c r="D14" s="77" t="s">
        <v>5</v>
      </c>
      <c r="E14" s="78">
        <v>4</v>
      </c>
      <c r="F14" s="150" t="s">
        <v>48</v>
      </c>
      <c r="G14" s="151"/>
      <c r="H14" s="151"/>
      <c r="I14" s="151"/>
      <c r="J14" s="151"/>
      <c r="K14" s="151"/>
      <c r="L14" s="151"/>
      <c r="M14" s="152"/>
      <c r="N14" s="8"/>
    </row>
    <row r="15" spans="2:14" ht="16.399999999999999">
      <c r="B15" s="12" t="str">
        <f>B5</f>
        <v xml:space="preserve">Efficiency </v>
      </c>
      <c r="C15" s="12" t="str">
        <f>B8</f>
        <v>Costs</v>
      </c>
      <c r="D15" s="77" t="s">
        <v>5</v>
      </c>
      <c r="E15" s="78">
        <v>4</v>
      </c>
      <c r="F15" s="150" t="s">
        <v>47</v>
      </c>
      <c r="G15" s="151"/>
      <c r="H15" s="151"/>
      <c r="I15" s="151"/>
      <c r="J15" s="151"/>
      <c r="K15" s="151"/>
      <c r="L15" s="151"/>
      <c r="M15" s="152"/>
      <c r="N15" s="8"/>
    </row>
    <row r="16" spans="2:14" ht="16.399999999999999">
      <c r="B16" s="12" t="str">
        <f>B6</f>
        <v>Vacuum</v>
      </c>
      <c r="C16" s="12" t="str">
        <f>B7</f>
        <v>Impedance</v>
      </c>
      <c r="D16" s="77" t="s">
        <v>6</v>
      </c>
      <c r="E16" s="78">
        <v>4</v>
      </c>
      <c r="F16" s="150"/>
      <c r="G16" s="151"/>
      <c r="H16" s="151"/>
      <c r="I16" s="151"/>
      <c r="J16" s="151"/>
      <c r="K16" s="151"/>
      <c r="L16" s="151"/>
      <c r="M16" s="152"/>
      <c r="N16" s="8"/>
    </row>
    <row r="17" spans="2:16" ht="16.399999999999999">
      <c r="B17" s="12" t="str">
        <f>B6</f>
        <v>Vacuum</v>
      </c>
      <c r="C17" s="12" t="str">
        <f>B8</f>
        <v>Costs</v>
      </c>
      <c r="D17" s="77" t="s">
        <v>5</v>
      </c>
      <c r="E17" s="78">
        <v>3</v>
      </c>
      <c r="F17" s="150"/>
      <c r="G17" s="151"/>
      <c r="H17" s="151"/>
      <c r="I17" s="151"/>
      <c r="J17" s="151"/>
      <c r="K17" s="151"/>
      <c r="L17" s="151"/>
      <c r="M17" s="152"/>
      <c r="N17" s="8"/>
    </row>
    <row r="18" spans="2:16" ht="16.399999999999999">
      <c r="B18" s="14" t="str">
        <f>B7</f>
        <v>Impedance</v>
      </c>
      <c r="C18" s="14" t="str">
        <f>B8</f>
        <v>Costs</v>
      </c>
      <c r="D18" s="79" t="s">
        <v>5</v>
      </c>
      <c r="E18" s="80">
        <v>4</v>
      </c>
      <c r="F18" s="150"/>
      <c r="G18" s="151"/>
      <c r="H18" s="151"/>
      <c r="I18" s="151"/>
      <c r="J18" s="151"/>
      <c r="K18" s="151"/>
      <c r="L18" s="151"/>
      <c r="M18" s="152"/>
      <c r="N18" s="8"/>
    </row>
    <row r="19" spans="2:16" ht="16.399999999999999">
      <c r="B19" s="8"/>
      <c r="C19" s="8"/>
      <c r="D19" s="8"/>
      <c r="E19" s="8"/>
      <c r="F19" s="8"/>
      <c r="G19" s="11"/>
      <c r="H19" s="8"/>
      <c r="I19" s="8"/>
      <c r="J19" s="8"/>
      <c r="K19" s="8"/>
      <c r="L19" s="8"/>
      <c r="M19" s="8"/>
      <c r="N19" s="8"/>
    </row>
    <row r="20" spans="2:16" ht="16.399999999999999"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</row>
    <row r="21" spans="2:16" ht="16.399999999999999">
      <c r="B21" s="8" t="s">
        <v>17</v>
      </c>
      <c r="C21" s="8"/>
      <c r="D21" s="8"/>
      <c r="E21" s="8"/>
      <c r="F21" s="8"/>
      <c r="G21" s="11"/>
      <c r="H21" s="8" t="s">
        <v>18</v>
      </c>
      <c r="I21" s="8"/>
      <c r="J21" s="8"/>
      <c r="K21" s="8"/>
      <c r="L21" s="8"/>
      <c r="M21" s="8"/>
      <c r="N21" s="8"/>
    </row>
    <row r="22" spans="2:16" ht="16.399999999999999">
      <c r="B22" s="16"/>
      <c r="C22" s="17" t="str">
        <f>B5</f>
        <v xml:space="preserve">Efficiency </v>
      </c>
      <c r="D22" s="17" t="str">
        <f>B6</f>
        <v>Vacuum</v>
      </c>
      <c r="E22" s="17" t="str">
        <f>B7</f>
        <v>Impedance</v>
      </c>
      <c r="F22" s="18" t="str">
        <f>B8</f>
        <v>Costs</v>
      </c>
      <c r="G22" s="11"/>
      <c r="H22" s="16"/>
      <c r="I22" s="17" t="str">
        <f>B5</f>
        <v xml:space="preserve">Efficiency </v>
      </c>
      <c r="J22" s="17" t="str">
        <f>B6</f>
        <v>Vacuum</v>
      </c>
      <c r="K22" s="17" t="str">
        <f>B7</f>
        <v>Impedance</v>
      </c>
      <c r="L22" s="18" t="str">
        <f>B8</f>
        <v>Costs</v>
      </c>
      <c r="M22" s="8"/>
      <c r="N22" s="122" t="s">
        <v>8</v>
      </c>
    </row>
    <row r="23" spans="2:16" ht="16.399999999999999">
      <c r="B23" s="12" t="str">
        <f>B5</f>
        <v xml:space="preserve">Efficiency </v>
      </c>
      <c r="C23" s="20">
        <v>1</v>
      </c>
      <c r="D23" s="21">
        <f>IF($D13="A",$E13,1/$E13)</f>
        <v>3</v>
      </c>
      <c r="E23" s="21">
        <f>IF($D14="A",$E14,1/$E14)</f>
        <v>4</v>
      </c>
      <c r="F23" s="22">
        <f>IF($D15="A",$E15,1/$E15)</f>
        <v>4</v>
      </c>
      <c r="G23" s="23"/>
      <c r="H23" s="12" t="str">
        <f>B5</f>
        <v xml:space="preserve">Efficiency </v>
      </c>
      <c r="I23" s="24">
        <f>C23/($C$23+$C$24+$C$25+$C$26)</f>
        <v>0.54545454545454553</v>
      </c>
      <c r="J23" s="24">
        <f>D23/($D$23+$D$24+$D$25+$D$26)</f>
        <v>0.36</v>
      </c>
      <c r="K23" s="24">
        <f>E23/($E$23+$E$24+$E$25+$E$26)</f>
        <v>0.72727272727272729</v>
      </c>
      <c r="L23" s="25">
        <f>F23/($F$23+$F$24+$F$25+$F$26)</f>
        <v>0.33333333333333331</v>
      </c>
      <c r="M23" s="8"/>
      <c r="N23" s="120">
        <f>AVERAGE(I23:L23)</f>
        <v>0.49151515151515152</v>
      </c>
      <c r="P23" s="70"/>
    </row>
    <row r="24" spans="2:16" ht="16.399999999999999">
      <c r="B24" s="12" t="str">
        <f>B6</f>
        <v>Vacuum</v>
      </c>
      <c r="C24" s="68">
        <f>1/D23</f>
        <v>0.33333333333333331</v>
      </c>
      <c r="D24" s="20">
        <v>1</v>
      </c>
      <c r="E24" s="21">
        <f>IF($D16="A",$E16,1/$E16)</f>
        <v>0.25</v>
      </c>
      <c r="F24" s="22">
        <f>IF($D17="A",$E17,1/$E17)</f>
        <v>3</v>
      </c>
      <c r="G24" s="23"/>
      <c r="H24" s="12" t="str">
        <f>B6</f>
        <v>Vacuum</v>
      </c>
      <c r="I24" s="24">
        <f>C24/($C$23+$C$24+$C$25+$C$26)</f>
        <v>0.18181818181818182</v>
      </c>
      <c r="J24" s="24">
        <f>D24/($D$23+$D$24+$D$25+$D$26)</f>
        <v>0.12</v>
      </c>
      <c r="K24" s="24">
        <f>E24/($E$23+$E$24+$E$25+$E$26)</f>
        <v>4.5454545454545456E-2</v>
      </c>
      <c r="L24" s="25">
        <f>F24/($F$23+$F$24+$F$25+$F$26)</f>
        <v>0.25</v>
      </c>
      <c r="M24" s="8"/>
      <c r="N24" s="120">
        <f>AVERAGE(I24:L24)</f>
        <v>0.14931818181818182</v>
      </c>
      <c r="P24" s="70"/>
    </row>
    <row r="25" spans="2:16" ht="16.399999999999999">
      <c r="B25" s="12" t="str">
        <f>B7</f>
        <v>Impedance</v>
      </c>
      <c r="C25" s="68">
        <f>1/E23</f>
        <v>0.25</v>
      </c>
      <c r="D25" s="68">
        <f>1/E24</f>
        <v>4</v>
      </c>
      <c r="E25" s="20">
        <v>1</v>
      </c>
      <c r="F25" s="22">
        <f>IF($D18="A",$E18,1/$E18)</f>
        <v>4</v>
      </c>
      <c r="G25" s="23"/>
      <c r="H25" s="12" t="str">
        <f>B7</f>
        <v>Impedance</v>
      </c>
      <c r="I25" s="24">
        <f>C25/($C$23+$C$24+$C$25+$C$26)</f>
        <v>0.13636363636363638</v>
      </c>
      <c r="J25" s="24">
        <f>D25/($D$23+$D$24+$D$25+$D$26)</f>
        <v>0.48</v>
      </c>
      <c r="K25" s="24">
        <f>E25/($E$23+$E$24+$E$25+$E$26)</f>
        <v>0.18181818181818182</v>
      </c>
      <c r="L25" s="25">
        <f>F25/($F$23+$F$24+$F$25+$F$26)</f>
        <v>0.33333333333333331</v>
      </c>
      <c r="M25" s="8"/>
      <c r="N25" s="120">
        <f>AVERAGE(I25:L25)</f>
        <v>0.28287878787878784</v>
      </c>
      <c r="P25" s="70"/>
    </row>
    <row r="26" spans="2:16" ht="16.399999999999999">
      <c r="B26" s="14" t="str">
        <f>B8</f>
        <v>Costs</v>
      </c>
      <c r="C26" s="69">
        <f>1/F23</f>
        <v>0.25</v>
      </c>
      <c r="D26" s="69">
        <f>1/F24</f>
        <v>0.33333333333333331</v>
      </c>
      <c r="E26" s="69">
        <f>1/F25</f>
        <v>0.25</v>
      </c>
      <c r="F26" s="28">
        <v>1</v>
      </c>
      <c r="G26" s="23"/>
      <c r="H26" s="14" t="str">
        <f>B8</f>
        <v>Costs</v>
      </c>
      <c r="I26" s="29">
        <f>C26/($C$23+$C$24+$C$25+$C$26)</f>
        <v>0.13636363636363638</v>
      </c>
      <c r="J26" s="29">
        <f>D26/($D$23+$D$24+$D$25+$D$26)</f>
        <v>3.9999999999999994E-2</v>
      </c>
      <c r="K26" s="29">
        <f>E26/($E$23+$E$24+$E$25+$E$26)</f>
        <v>4.5454545454545456E-2</v>
      </c>
      <c r="L26" s="30">
        <f>F26/($F$23+$F$24+$F$25+$F$26)</f>
        <v>8.3333333333333329E-2</v>
      </c>
      <c r="M26" s="8"/>
      <c r="N26" s="121">
        <f>AVERAGE(I26:L26)</f>
        <v>7.6287878787878793E-2</v>
      </c>
      <c r="P26" s="70"/>
    </row>
    <row r="27" spans="2:16" ht="16.399999999999999"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32" t="s">
        <v>9</v>
      </c>
      <c r="N27" s="47">
        <f>SUM(N23:N26)</f>
        <v>1</v>
      </c>
      <c r="O27" s="47"/>
      <c r="P27" s="71"/>
    </row>
    <row r="28" spans="2:16">
      <c r="G28" s="4"/>
    </row>
    <row r="29" spans="2:16">
      <c r="G29" s="4"/>
    </row>
    <row r="30" spans="2:16">
      <c r="G30" s="4"/>
    </row>
    <row r="31" spans="2:16">
      <c r="G31" s="4"/>
    </row>
    <row r="32" spans="2:16">
      <c r="G32" s="4"/>
    </row>
    <row r="33" spans="7:7">
      <c r="G33" s="4"/>
    </row>
    <row r="34" spans="7:7">
      <c r="G34" s="4"/>
    </row>
    <row r="35" spans="7:7">
      <c r="G35" s="4"/>
    </row>
  </sheetData>
  <mergeCells count="7">
    <mergeCell ref="F18:M18"/>
    <mergeCell ref="F12:M12"/>
    <mergeCell ref="F13:M13"/>
    <mergeCell ref="F14:M14"/>
    <mergeCell ref="F15:M15"/>
    <mergeCell ref="F16:M16"/>
    <mergeCell ref="F17:M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40"/>
  <sheetViews>
    <sheetView workbookViewId="0">
      <selection sqref="A1:A1048576"/>
    </sheetView>
  </sheetViews>
  <sheetFormatPr defaultRowHeight="14.3"/>
  <cols>
    <col min="2" max="15" width="12.7109375" customWidth="1"/>
  </cols>
  <sheetData>
    <row r="2" spans="2:15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399999999999999">
      <c r="B4" s="7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ht="16.399999999999999">
      <c r="B5" s="8" t="s">
        <v>19</v>
      </c>
      <c r="C5" s="8" t="s">
        <v>20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5" ht="16.399999999999999">
      <c r="B6" s="8" t="s">
        <v>11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ht="16.399999999999999">
      <c r="B7" s="8" t="s">
        <v>12</v>
      </c>
      <c r="C7" s="8" t="s">
        <v>22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ht="16.399999999999999">
      <c r="B8" s="8" t="s">
        <v>13</v>
      </c>
      <c r="C8" s="8" t="s">
        <v>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399999999999999">
      <c r="B9" s="8" t="s">
        <v>25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5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16.399999999999999">
      <c r="B11" s="7" t="s">
        <v>16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ht="16.399999999999999">
      <c r="B12" s="48" t="s">
        <v>5</v>
      </c>
      <c r="C12" s="49" t="s">
        <v>6</v>
      </c>
      <c r="D12" s="52" t="s">
        <v>39</v>
      </c>
      <c r="E12" s="53" t="s">
        <v>40</v>
      </c>
      <c r="F12" s="8"/>
      <c r="G12" s="11"/>
      <c r="H12" s="11"/>
      <c r="I12" s="8"/>
      <c r="J12" s="8"/>
      <c r="K12" s="8"/>
      <c r="L12" s="8"/>
      <c r="M12" s="8"/>
      <c r="N12" s="8"/>
      <c r="O12" s="8"/>
    </row>
    <row r="13" spans="2:15" ht="16.399999999999999">
      <c r="B13" s="50" t="str">
        <f>B5</f>
        <v xml:space="preserve">Efficiency </v>
      </c>
      <c r="C13" s="51" t="str">
        <f>B6</f>
        <v>Impedance</v>
      </c>
      <c r="D13" s="38" t="s">
        <v>6</v>
      </c>
      <c r="E13" s="35">
        <v>5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5" ht="16.399999999999999">
      <c r="B14" s="36" t="str">
        <f>B5</f>
        <v xml:space="preserve">Efficiency </v>
      </c>
      <c r="C14" s="37" t="str">
        <f>B7</f>
        <v>Photoe-</v>
      </c>
      <c r="D14" s="39" t="s">
        <v>6</v>
      </c>
      <c r="E14" s="13">
        <v>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5" ht="16.399999999999999">
      <c r="B15" s="36" t="str">
        <f>B5</f>
        <v xml:space="preserve">Efficiency </v>
      </c>
      <c r="C15" s="37" t="str">
        <f>B8</f>
        <v>Costs</v>
      </c>
      <c r="D15" s="39" t="s">
        <v>6</v>
      </c>
      <c r="E15" s="13">
        <v>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5" ht="16.399999999999999">
      <c r="B16" s="36" t="str">
        <f>B5</f>
        <v xml:space="preserve">Efficiency </v>
      </c>
      <c r="C16" s="37" t="str">
        <f>B9</f>
        <v>Other</v>
      </c>
      <c r="D16" s="39" t="s">
        <v>5</v>
      </c>
      <c r="E16" s="13">
        <v>7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6" ht="16.399999999999999">
      <c r="B17" s="36" t="str">
        <f>B6</f>
        <v>Impedance</v>
      </c>
      <c r="C17" s="37" t="str">
        <f>B7</f>
        <v>Photoe-</v>
      </c>
      <c r="D17" s="39" t="s">
        <v>5</v>
      </c>
      <c r="E17" s="13">
        <v>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6" ht="16.399999999999999">
      <c r="B18" s="36" t="str">
        <f>B6</f>
        <v>Impedance</v>
      </c>
      <c r="C18" s="37" t="str">
        <f>B8</f>
        <v>Costs</v>
      </c>
      <c r="D18" s="39" t="s">
        <v>5</v>
      </c>
      <c r="E18" s="13">
        <v>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6" ht="16.399999999999999">
      <c r="B19" s="36" t="str">
        <f>B6</f>
        <v>Impedance</v>
      </c>
      <c r="C19" s="37" t="str">
        <f>B9</f>
        <v>Other</v>
      </c>
      <c r="D19" s="39" t="s">
        <v>5</v>
      </c>
      <c r="E19" s="13">
        <v>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6" ht="16.399999999999999">
      <c r="B20" s="36" t="str">
        <f>B7</f>
        <v>Photoe-</v>
      </c>
      <c r="C20" s="37" t="str">
        <f>B8</f>
        <v>Costs</v>
      </c>
      <c r="D20" s="39" t="s">
        <v>6</v>
      </c>
      <c r="E20" s="13">
        <v>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6" ht="16.399999999999999">
      <c r="B21" s="36" t="str">
        <f>B7</f>
        <v>Photoe-</v>
      </c>
      <c r="C21" s="37" t="str">
        <f>B9</f>
        <v>Other</v>
      </c>
      <c r="D21" s="39" t="s">
        <v>6</v>
      </c>
      <c r="E21" s="13">
        <v>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6" ht="16.399999999999999">
      <c r="B22" s="40" t="str">
        <f>B8</f>
        <v>Costs</v>
      </c>
      <c r="C22" s="41" t="str">
        <f>B9</f>
        <v>Other</v>
      </c>
      <c r="D22" s="42" t="s">
        <v>5</v>
      </c>
      <c r="E22" s="15">
        <v>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6" ht="16.399999999999999">
      <c r="B23" s="8"/>
      <c r="C23" s="8"/>
      <c r="D23" s="8"/>
      <c r="E23" s="8"/>
      <c r="F23" s="8"/>
      <c r="G23" s="11"/>
      <c r="H23" s="11"/>
      <c r="I23" s="8"/>
      <c r="J23" s="8"/>
      <c r="K23" s="8"/>
      <c r="L23" s="8"/>
      <c r="M23" s="8"/>
      <c r="N23" s="8"/>
      <c r="O23" s="8"/>
    </row>
    <row r="24" spans="2:16" ht="16.399999999999999">
      <c r="B24" s="8"/>
      <c r="C24" s="8"/>
      <c r="D24" s="8"/>
      <c r="E24" s="8"/>
      <c r="F24" s="8"/>
      <c r="G24" s="11"/>
      <c r="H24" s="11"/>
      <c r="I24" s="8"/>
      <c r="J24" s="8"/>
      <c r="K24" s="8"/>
      <c r="L24" s="8"/>
      <c r="M24" s="8"/>
      <c r="N24" s="8"/>
      <c r="O24" s="8"/>
    </row>
    <row r="25" spans="2:16" ht="16.399999999999999">
      <c r="B25" s="8"/>
      <c r="C25" s="8"/>
      <c r="D25" s="8"/>
      <c r="E25" s="8"/>
      <c r="F25" s="8"/>
      <c r="G25" s="11"/>
      <c r="H25" s="11"/>
      <c r="I25" s="8"/>
      <c r="J25" s="8"/>
      <c r="K25" s="8"/>
      <c r="L25" s="8"/>
      <c r="M25" s="8"/>
      <c r="N25" s="8"/>
      <c r="O25" s="8"/>
    </row>
    <row r="26" spans="2:16" ht="16.399999999999999">
      <c r="B26" s="8" t="s">
        <v>17</v>
      </c>
      <c r="C26" s="8"/>
      <c r="D26" s="8"/>
      <c r="E26" s="8"/>
      <c r="F26" s="8"/>
      <c r="G26" s="11"/>
      <c r="H26" s="11"/>
      <c r="I26" s="8" t="s">
        <v>18</v>
      </c>
      <c r="J26" s="8"/>
      <c r="K26" s="8"/>
      <c r="L26" s="8"/>
      <c r="M26" s="8"/>
      <c r="N26" s="8"/>
      <c r="O26" s="8"/>
    </row>
    <row r="27" spans="2:16" ht="16.399999999999999">
      <c r="B27" s="16"/>
      <c r="C27" s="57" t="str">
        <f>B5</f>
        <v xml:space="preserve">Efficiency </v>
      </c>
      <c r="D27" s="17" t="str">
        <f>B6</f>
        <v>Impedance</v>
      </c>
      <c r="E27" s="17" t="str">
        <f>B7</f>
        <v>Photoe-</v>
      </c>
      <c r="F27" s="17" t="str">
        <f>B8</f>
        <v>Costs</v>
      </c>
      <c r="G27" s="58" t="str">
        <f>B9</f>
        <v>Other</v>
      </c>
      <c r="H27" s="11"/>
      <c r="I27" s="16"/>
      <c r="J27" s="17" t="str">
        <f>B5</f>
        <v xml:space="preserve">Efficiency </v>
      </c>
      <c r="K27" s="17" t="str">
        <f>B6</f>
        <v>Impedance</v>
      </c>
      <c r="L27" s="17" t="str">
        <f>B7</f>
        <v>Photoe-</v>
      </c>
      <c r="M27" s="17" t="str">
        <f>B8</f>
        <v>Costs</v>
      </c>
      <c r="N27" s="59" t="str">
        <f>B9</f>
        <v>Other</v>
      </c>
      <c r="P27" s="19" t="s">
        <v>8</v>
      </c>
    </row>
    <row r="28" spans="2:16" ht="16.399999999999999">
      <c r="B28" s="12" t="str">
        <f>B5</f>
        <v xml:space="preserve">Efficiency </v>
      </c>
      <c r="C28" s="63">
        <v>1</v>
      </c>
      <c r="D28" s="64">
        <f>IF($D13="A",$E13,1/$E13)</f>
        <v>0.2</v>
      </c>
      <c r="E28" s="64">
        <f>IF($D14="A",$E14,1/$E14)</f>
        <v>0.33333333333333331</v>
      </c>
      <c r="F28" s="64">
        <f>IF($D15="A",$E15,1/$E15)</f>
        <v>0.5</v>
      </c>
      <c r="G28" s="65">
        <f>IF($D16="A",$E16,1/$E16)</f>
        <v>7</v>
      </c>
      <c r="H28" s="23"/>
      <c r="I28" s="36" t="str">
        <f>B5</f>
        <v xml:space="preserve">Efficiency </v>
      </c>
      <c r="J28" s="54">
        <f>C28/($C$28+$C$29+$C$30+$C$31+$C$32)</f>
        <v>8.9743589743589744E-2</v>
      </c>
      <c r="K28" s="55">
        <f>D28/($D$28+$D$29+$D$30+$D$31+$D$32)</f>
        <v>8.7591240875912413E-2</v>
      </c>
      <c r="L28" s="55">
        <f>E28/($E$28+$E$29+$E$30+$E$31+$E$32)</f>
        <v>2.4999999999999998E-2</v>
      </c>
      <c r="M28" s="55">
        <f>F28/($F$28+$F$29+$F$30+$F$31+$F$32)</f>
        <v>8.1632653061224483E-2</v>
      </c>
      <c r="N28" s="61">
        <f>G28/($G$28+$G$29+$G$30+$G$31+$G$32)</f>
        <v>0.51851851851851849</v>
      </c>
      <c r="P28" s="45">
        <f>AVERAGE(J28:N28)</f>
        <v>0.16049720043984902</v>
      </c>
    </row>
    <row r="29" spans="2:16" ht="16.399999999999999">
      <c r="B29" s="12" t="str">
        <f>B6</f>
        <v>Impedance</v>
      </c>
      <c r="C29" s="66">
        <f>1/D28</f>
        <v>5</v>
      </c>
      <c r="D29" s="20">
        <v>1</v>
      </c>
      <c r="E29" s="21">
        <f>IF($D17="A",$E17,1/$E17)</f>
        <v>2</v>
      </c>
      <c r="F29" s="21">
        <f>IF($D18="A",$E18,1/$E18)</f>
        <v>4</v>
      </c>
      <c r="G29" s="22">
        <f>IF($D19="A",$E19,1/$E19)</f>
        <v>3</v>
      </c>
      <c r="H29" s="23"/>
      <c r="I29" s="36" t="str">
        <f>B6</f>
        <v>Impedance</v>
      </c>
      <c r="J29" s="56">
        <f t="shared" ref="J29:J32" si="0">C29/($C$28+$C$29+$C$30+$C$31+$C$32)</f>
        <v>0.44871794871794873</v>
      </c>
      <c r="K29" s="24">
        <f t="shared" ref="K29:K32" si="1">D29/($D$28+$D$29+$D$30+$D$31+$D$32)</f>
        <v>0.43795620437956206</v>
      </c>
      <c r="L29" s="24">
        <f t="shared" ref="L29:L32" si="2">E29/($E$28+$E$29+$E$30+$E$31+$E$32)</f>
        <v>0.15</v>
      </c>
      <c r="M29" s="24">
        <f t="shared" ref="M29:M32" si="3">F29/($F$28+$F$29+$F$30+$F$31+$F$32)</f>
        <v>0.65306122448979587</v>
      </c>
      <c r="N29" s="25">
        <f t="shared" ref="N29:N32" si="4">G29/($G$28+$G$29+$G$30+$G$31+$G$32)</f>
        <v>0.22222222222222221</v>
      </c>
      <c r="P29" s="26">
        <f t="shared" ref="P29:P32" si="5">AVERAGE(J29:N29)</f>
        <v>0.38239151996190579</v>
      </c>
    </row>
    <row r="30" spans="2:16" ht="16.399999999999999">
      <c r="B30" s="12" t="str">
        <f>B7</f>
        <v>Photoe-</v>
      </c>
      <c r="C30" s="66">
        <f>1/E28</f>
        <v>3</v>
      </c>
      <c r="D30" s="68">
        <f>1/E29</f>
        <v>0.5</v>
      </c>
      <c r="E30" s="20">
        <v>1</v>
      </c>
      <c r="F30" s="21">
        <f>IF($D20="A",$E20,1/$E20)</f>
        <v>0.125</v>
      </c>
      <c r="G30" s="22">
        <f>IF($D21="A",$E21,1/$E21)</f>
        <v>0.5</v>
      </c>
      <c r="H30" s="23"/>
      <c r="I30" s="36" t="str">
        <f>B7</f>
        <v>Photoe-</v>
      </c>
      <c r="J30" s="56">
        <f t="shared" si="0"/>
        <v>0.26923076923076922</v>
      </c>
      <c r="K30" s="24">
        <f t="shared" si="1"/>
        <v>0.21897810218978103</v>
      </c>
      <c r="L30" s="24">
        <f t="shared" si="2"/>
        <v>7.4999999999999997E-2</v>
      </c>
      <c r="M30" s="24">
        <f t="shared" si="3"/>
        <v>2.0408163265306121E-2</v>
      </c>
      <c r="N30" s="25">
        <f t="shared" si="4"/>
        <v>3.7037037037037035E-2</v>
      </c>
      <c r="P30" s="26">
        <f t="shared" si="5"/>
        <v>0.12413081434457869</v>
      </c>
    </row>
    <row r="31" spans="2:16" ht="16.399999999999999">
      <c r="B31" s="12" t="str">
        <f>B8</f>
        <v>Costs</v>
      </c>
      <c r="C31" s="66">
        <f>1/F28</f>
        <v>2</v>
      </c>
      <c r="D31" s="68">
        <f>1/F29</f>
        <v>0.25</v>
      </c>
      <c r="E31" s="68">
        <f>1/F30</f>
        <v>8</v>
      </c>
      <c r="F31" s="20">
        <v>1</v>
      </c>
      <c r="G31" s="22">
        <f>IF($D22="A",$E22,1/$E22)</f>
        <v>2</v>
      </c>
      <c r="H31" s="23"/>
      <c r="I31" s="36" t="str">
        <f>B8</f>
        <v>Costs</v>
      </c>
      <c r="J31" s="56">
        <f t="shared" si="0"/>
        <v>0.17948717948717949</v>
      </c>
      <c r="K31" s="24">
        <f t="shared" si="1"/>
        <v>0.10948905109489052</v>
      </c>
      <c r="L31" s="24">
        <f t="shared" si="2"/>
        <v>0.6</v>
      </c>
      <c r="M31" s="24">
        <f t="shared" si="3"/>
        <v>0.16326530612244897</v>
      </c>
      <c r="N31" s="25">
        <f t="shared" si="4"/>
        <v>0.14814814814814814</v>
      </c>
      <c r="P31" s="26">
        <f t="shared" si="5"/>
        <v>0.24007793697053342</v>
      </c>
    </row>
    <row r="32" spans="2:16" ht="16.399999999999999">
      <c r="B32" s="14" t="str">
        <f>B9</f>
        <v>Other</v>
      </c>
      <c r="C32" s="67">
        <f>1/G28</f>
        <v>0.14285714285714285</v>
      </c>
      <c r="D32" s="69">
        <f>1/G29</f>
        <v>0.33333333333333331</v>
      </c>
      <c r="E32" s="69">
        <f>1/G30</f>
        <v>2</v>
      </c>
      <c r="F32" s="69">
        <f>1/G31</f>
        <v>0.5</v>
      </c>
      <c r="G32" s="60">
        <v>1</v>
      </c>
      <c r="H32" s="11"/>
      <c r="I32" s="40" t="str">
        <f>B9</f>
        <v>Other</v>
      </c>
      <c r="J32" s="62">
        <f t="shared" si="0"/>
        <v>1.282051282051282E-2</v>
      </c>
      <c r="K32" s="29">
        <f t="shared" si="1"/>
        <v>0.145985401459854</v>
      </c>
      <c r="L32" s="29">
        <f t="shared" si="2"/>
        <v>0.15</v>
      </c>
      <c r="M32" s="29">
        <f t="shared" si="3"/>
        <v>8.1632653061224483E-2</v>
      </c>
      <c r="N32" s="30">
        <f t="shared" si="4"/>
        <v>7.407407407407407E-2</v>
      </c>
      <c r="P32" s="31">
        <f t="shared" si="5"/>
        <v>9.2902528283133085E-2</v>
      </c>
    </row>
    <row r="33" spans="7:16" ht="16.399999999999999">
      <c r="G33" s="4"/>
      <c r="H33" s="4"/>
      <c r="O33" s="32" t="s">
        <v>9</v>
      </c>
      <c r="P33" s="47">
        <f>SUM(P28:P32)</f>
        <v>1</v>
      </c>
    </row>
    <row r="34" spans="7:16">
      <c r="G34" s="4"/>
      <c r="H34" s="4"/>
    </row>
    <row r="35" spans="7:16">
      <c r="G35" s="4"/>
      <c r="H35" s="4"/>
    </row>
    <row r="36" spans="7:16">
      <c r="G36" s="4"/>
      <c r="H36" s="4"/>
    </row>
    <row r="37" spans="7:16">
      <c r="G37" s="4"/>
      <c r="H37" s="4"/>
    </row>
    <row r="38" spans="7:16">
      <c r="G38" s="4"/>
      <c r="H38" s="4"/>
    </row>
    <row r="39" spans="7:16">
      <c r="G39" s="4"/>
      <c r="H39" s="4"/>
    </row>
    <row r="40" spans="7:16">
      <c r="G40" s="4"/>
      <c r="H40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P40"/>
  <sheetViews>
    <sheetView workbookViewId="0">
      <selection activeCell="G13" sqref="G13"/>
    </sheetView>
  </sheetViews>
  <sheetFormatPr defaultRowHeight="14.3"/>
  <cols>
    <col min="2" max="15" width="12.7109375" customWidth="1"/>
  </cols>
  <sheetData>
    <row r="2" spans="2:15" ht="16.399999999999999">
      <c r="B2" s="7" t="s">
        <v>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ht="16.399999999999999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5" ht="16.399999999999999">
      <c r="B4" s="7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ht="16.399999999999999">
      <c r="B5" s="8" t="s">
        <v>19</v>
      </c>
      <c r="C5" s="8" t="s">
        <v>20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5" ht="16.399999999999999">
      <c r="B6" s="8" t="s">
        <v>11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ht="16.399999999999999">
      <c r="B7" s="8" t="s">
        <v>12</v>
      </c>
      <c r="C7" s="8" t="s">
        <v>22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ht="16.399999999999999">
      <c r="B8" s="8" t="s">
        <v>13</v>
      </c>
      <c r="C8" s="8" t="s">
        <v>21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2:15" ht="16.399999999999999">
      <c r="B9" s="8" t="s">
        <v>25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2:15" ht="16.399999999999999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16.399999999999999">
      <c r="B11" s="7" t="s">
        <v>16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ht="16.399999999999999">
      <c r="B12" s="48" t="s">
        <v>5</v>
      </c>
      <c r="C12" s="49" t="s">
        <v>6</v>
      </c>
      <c r="D12" s="52" t="s">
        <v>39</v>
      </c>
      <c r="E12" s="53" t="s">
        <v>40</v>
      </c>
      <c r="F12" s="8"/>
      <c r="G12" s="11"/>
      <c r="H12" s="11"/>
      <c r="I12" s="8"/>
      <c r="J12" s="8"/>
      <c r="K12" s="8"/>
      <c r="L12" s="8"/>
      <c r="M12" s="8"/>
      <c r="N12" s="8"/>
      <c r="O12" s="8"/>
    </row>
    <row r="13" spans="2:15" ht="16.399999999999999">
      <c r="B13" s="50" t="str">
        <f>B5</f>
        <v xml:space="preserve">Efficiency </v>
      </c>
      <c r="C13" s="51" t="str">
        <f>B6</f>
        <v>Impedance</v>
      </c>
      <c r="D13" s="38" t="s">
        <v>6</v>
      </c>
      <c r="E13" s="35">
        <v>5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5" ht="16.399999999999999">
      <c r="B14" s="36" t="str">
        <f>B5</f>
        <v xml:space="preserve">Efficiency </v>
      </c>
      <c r="C14" s="37" t="str">
        <f>B7</f>
        <v>Photoe-</v>
      </c>
      <c r="D14" s="39" t="s">
        <v>6</v>
      </c>
      <c r="E14" s="13">
        <v>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5" ht="16.399999999999999">
      <c r="B15" s="36" t="str">
        <f>B5</f>
        <v xml:space="preserve">Efficiency </v>
      </c>
      <c r="C15" s="37" t="str">
        <f>B8</f>
        <v>Costs</v>
      </c>
      <c r="D15" s="39" t="s">
        <v>6</v>
      </c>
      <c r="E15" s="13">
        <v>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5" ht="16.399999999999999">
      <c r="B16" s="36" t="str">
        <f>B5</f>
        <v xml:space="preserve">Efficiency </v>
      </c>
      <c r="C16" s="37" t="str">
        <f>B9</f>
        <v>Other</v>
      </c>
      <c r="D16" s="39" t="s">
        <v>5</v>
      </c>
      <c r="E16" s="13">
        <v>7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6" ht="16.399999999999999">
      <c r="B17" s="36" t="str">
        <f>B6</f>
        <v>Impedance</v>
      </c>
      <c r="C17" s="37" t="str">
        <f>B7</f>
        <v>Photoe-</v>
      </c>
      <c r="D17" s="39" t="s">
        <v>5</v>
      </c>
      <c r="E17" s="13">
        <v>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6" ht="16.399999999999999">
      <c r="B18" s="36" t="str">
        <f>B6</f>
        <v>Impedance</v>
      </c>
      <c r="C18" s="37" t="str">
        <f>B8</f>
        <v>Costs</v>
      </c>
      <c r="D18" s="39" t="s">
        <v>5</v>
      </c>
      <c r="E18" s="13">
        <v>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6" ht="16.399999999999999">
      <c r="B19" s="36" t="str">
        <f>B6</f>
        <v>Impedance</v>
      </c>
      <c r="C19" s="37" t="str">
        <f>B9</f>
        <v>Other</v>
      </c>
      <c r="D19" s="39" t="s">
        <v>5</v>
      </c>
      <c r="E19" s="13">
        <v>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6" ht="16.399999999999999">
      <c r="B20" s="36" t="str">
        <f>B7</f>
        <v>Photoe-</v>
      </c>
      <c r="C20" s="37" t="str">
        <f>B8</f>
        <v>Costs</v>
      </c>
      <c r="D20" s="39" t="s">
        <v>6</v>
      </c>
      <c r="E20" s="13">
        <v>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6" ht="16.399999999999999">
      <c r="B21" s="36" t="str">
        <f>B7</f>
        <v>Photoe-</v>
      </c>
      <c r="C21" s="37" t="str">
        <f>B9</f>
        <v>Other</v>
      </c>
      <c r="D21" s="39" t="s">
        <v>6</v>
      </c>
      <c r="E21" s="13">
        <v>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6" ht="16.399999999999999">
      <c r="B22" s="40" t="str">
        <f>B8</f>
        <v>Costs</v>
      </c>
      <c r="C22" s="41" t="str">
        <f>B9</f>
        <v>Other</v>
      </c>
      <c r="D22" s="42" t="s">
        <v>5</v>
      </c>
      <c r="E22" s="15">
        <v>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6" ht="16.399999999999999">
      <c r="B23" s="8"/>
      <c r="C23" s="8"/>
      <c r="D23" s="8"/>
      <c r="E23" s="8"/>
      <c r="F23" s="8"/>
      <c r="G23" s="11"/>
      <c r="H23" s="11"/>
      <c r="I23" s="8"/>
      <c r="J23" s="8"/>
      <c r="K23" s="8"/>
      <c r="L23" s="8"/>
      <c r="M23" s="8"/>
      <c r="N23" s="8"/>
      <c r="O23" s="8"/>
    </row>
    <row r="24" spans="2:16" ht="16.399999999999999">
      <c r="B24" s="8"/>
      <c r="C24" s="8"/>
      <c r="D24" s="8"/>
      <c r="E24" s="8"/>
      <c r="F24" s="8"/>
      <c r="G24" s="11"/>
      <c r="H24" s="11"/>
      <c r="I24" s="8"/>
      <c r="J24" s="8"/>
      <c r="K24" s="8"/>
      <c r="L24" s="8"/>
      <c r="M24" s="8"/>
      <c r="N24" s="8"/>
      <c r="O24" s="8"/>
    </row>
    <row r="25" spans="2:16" ht="16.399999999999999">
      <c r="B25" s="8"/>
      <c r="C25" s="8"/>
      <c r="D25" s="8"/>
      <c r="E25" s="8"/>
      <c r="F25" s="8"/>
      <c r="G25" s="11"/>
      <c r="H25" s="11"/>
      <c r="I25" s="8"/>
      <c r="J25" s="8"/>
      <c r="K25" s="8"/>
      <c r="L25" s="8"/>
      <c r="M25" s="8"/>
      <c r="N25" s="8"/>
      <c r="O25" s="8"/>
    </row>
    <row r="26" spans="2:16" ht="16.399999999999999">
      <c r="B26" s="8" t="s">
        <v>17</v>
      </c>
      <c r="C26" s="8"/>
      <c r="D26" s="8"/>
      <c r="E26" s="8"/>
      <c r="F26" s="8"/>
      <c r="G26" s="11"/>
      <c r="H26" s="11"/>
      <c r="I26" s="8" t="s">
        <v>18</v>
      </c>
      <c r="J26" s="8"/>
      <c r="K26" s="8"/>
      <c r="L26" s="8"/>
      <c r="M26" s="8"/>
      <c r="N26" s="8"/>
      <c r="O26" s="8"/>
    </row>
    <row r="27" spans="2:16" ht="16.399999999999999">
      <c r="B27" s="16"/>
      <c r="C27" s="57" t="str">
        <f>B5</f>
        <v xml:space="preserve">Efficiency </v>
      </c>
      <c r="D27" s="17" t="str">
        <f>B6</f>
        <v>Impedance</v>
      </c>
      <c r="E27" s="17" t="str">
        <f>B7</f>
        <v>Photoe-</v>
      </c>
      <c r="F27" s="17" t="str">
        <f>B8</f>
        <v>Costs</v>
      </c>
      <c r="G27" s="58" t="str">
        <f>B9</f>
        <v>Other</v>
      </c>
      <c r="H27" s="11"/>
      <c r="I27" s="16"/>
      <c r="J27" s="17" t="str">
        <f>B5</f>
        <v xml:space="preserve">Efficiency </v>
      </c>
      <c r="K27" s="17" t="str">
        <f>B6</f>
        <v>Impedance</v>
      </c>
      <c r="L27" s="17" t="str">
        <f>B7</f>
        <v>Photoe-</v>
      </c>
      <c r="M27" s="17" t="str">
        <f>B8</f>
        <v>Costs</v>
      </c>
      <c r="N27" s="59" t="str">
        <f>B9</f>
        <v>Other</v>
      </c>
      <c r="P27" s="19" t="s">
        <v>8</v>
      </c>
    </row>
    <row r="28" spans="2:16" ht="16.399999999999999">
      <c r="B28" s="12" t="str">
        <f>B5</f>
        <v xml:space="preserve">Efficiency </v>
      </c>
      <c r="C28" s="63">
        <v>1</v>
      </c>
      <c r="D28" s="64">
        <f>IF($D13="A",$E13,1/$E13)</f>
        <v>0.2</v>
      </c>
      <c r="E28" s="64">
        <f>IF($D14="A",$E14,1/$E14)</f>
        <v>0.33333333333333331</v>
      </c>
      <c r="F28" s="64">
        <f>IF($D15="A",$E15,1/$E15)</f>
        <v>0.5</v>
      </c>
      <c r="G28" s="65">
        <f>IF($D16="A",$E16,1/$E16)</f>
        <v>7</v>
      </c>
      <c r="H28" s="23"/>
      <c r="I28" s="36" t="str">
        <f>B5</f>
        <v xml:space="preserve">Efficiency </v>
      </c>
      <c r="J28" s="54">
        <f>C28/($C$28+$C$29+$C$30+$C$31+$C$32)</f>
        <v>8.9743589743589744E-2</v>
      </c>
      <c r="K28" s="55">
        <f>D28/($D$28+$D$29+$D$30+$D$31+$D$32)</f>
        <v>8.7591240875912413E-2</v>
      </c>
      <c r="L28" s="55">
        <f>E28/($E$28+$E$29+$E$30+$E$31+$E$32)</f>
        <v>2.4999999999999998E-2</v>
      </c>
      <c r="M28" s="55">
        <f>F28/($F$28+$F$29+$F$30+$F$31+$F$32)</f>
        <v>8.1632653061224483E-2</v>
      </c>
      <c r="N28" s="61">
        <f>G28/($G$28+$G$29+$G$30+$G$31+$G$32)</f>
        <v>0.51851851851851849</v>
      </c>
      <c r="P28" s="45">
        <f>AVERAGE(J28:N28)</f>
        <v>0.16049720043984902</v>
      </c>
    </row>
    <row r="29" spans="2:16" ht="16.399999999999999">
      <c r="B29" s="12" t="str">
        <f>B6</f>
        <v>Impedance</v>
      </c>
      <c r="C29" s="66">
        <f>1/D28</f>
        <v>5</v>
      </c>
      <c r="D29" s="20">
        <v>1</v>
      </c>
      <c r="E29" s="21">
        <f>IF($D17="A",$E17,1/$E17)</f>
        <v>2</v>
      </c>
      <c r="F29" s="21">
        <f>IF($D18="A",$E18,1/$E18)</f>
        <v>4</v>
      </c>
      <c r="G29" s="22">
        <f>IF($D19="A",$E19,1/$E19)</f>
        <v>3</v>
      </c>
      <c r="H29" s="23"/>
      <c r="I29" s="36" t="str">
        <f>B6</f>
        <v>Impedance</v>
      </c>
      <c r="J29" s="56">
        <f t="shared" ref="J29:J32" si="0">C29/($C$28+$C$29+$C$30+$C$31+$C$32)</f>
        <v>0.44871794871794873</v>
      </c>
      <c r="K29" s="24">
        <f t="shared" ref="K29:K32" si="1">D29/($D$28+$D$29+$D$30+$D$31+$D$32)</f>
        <v>0.43795620437956206</v>
      </c>
      <c r="L29" s="24">
        <f t="shared" ref="L29:L32" si="2">E29/($E$28+$E$29+$E$30+$E$31+$E$32)</f>
        <v>0.15</v>
      </c>
      <c r="M29" s="24">
        <f t="shared" ref="M29:M32" si="3">F29/($F$28+$F$29+$F$30+$F$31+$F$32)</f>
        <v>0.65306122448979587</v>
      </c>
      <c r="N29" s="25">
        <f t="shared" ref="N29:N32" si="4">G29/($G$28+$G$29+$G$30+$G$31+$G$32)</f>
        <v>0.22222222222222221</v>
      </c>
      <c r="P29" s="26">
        <f t="shared" ref="P29:P32" si="5">AVERAGE(J29:N29)</f>
        <v>0.38239151996190579</v>
      </c>
    </row>
    <row r="30" spans="2:16" ht="16.399999999999999">
      <c r="B30" s="12" t="str">
        <f>B7</f>
        <v>Photoe-</v>
      </c>
      <c r="C30" s="66">
        <f>1/E28</f>
        <v>3</v>
      </c>
      <c r="D30" s="68">
        <f>1/E29</f>
        <v>0.5</v>
      </c>
      <c r="E30" s="20">
        <v>1</v>
      </c>
      <c r="F30" s="21">
        <f>IF($D20="A",$E20,1/$E20)</f>
        <v>0.125</v>
      </c>
      <c r="G30" s="22">
        <f>IF($D21="A",$E21,1/$E21)</f>
        <v>0.5</v>
      </c>
      <c r="H30" s="23"/>
      <c r="I30" s="36" t="str">
        <f>B7</f>
        <v>Photoe-</v>
      </c>
      <c r="J30" s="56">
        <f t="shared" si="0"/>
        <v>0.26923076923076922</v>
      </c>
      <c r="K30" s="24">
        <f t="shared" si="1"/>
        <v>0.21897810218978103</v>
      </c>
      <c r="L30" s="24">
        <f t="shared" si="2"/>
        <v>7.4999999999999997E-2</v>
      </c>
      <c r="M30" s="24">
        <f t="shared" si="3"/>
        <v>2.0408163265306121E-2</v>
      </c>
      <c r="N30" s="25">
        <f t="shared" si="4"/>
        <v>3.7037037037037035E-2</v>
      </c>
      <c r="P30" s="26">
        <f t="shared" si="5"/>
        <v>0.12413081434457869</v>
      </c>
    </row>
    <row r="31" spans="2:16" ht="16.399999999999999">
      <c r="B31" s="12" t="str">
        <f>B8</f>
        <v>Costs</v>
      </c>
      <c r="C31" s="66">
        <f>1/F28</f>
        <v>2</v>
      </c>
      <c r="D31" s="68">
        <f>1/F29</f>
        <v>0.25</v>
      </c>
      <c r="E31" s="68">
        <f>1/F30</f>
        <v>8</v>
      </c>
      <c r="F31" s="20">
        <v>1</v>
      </c>
      <c r="G31" s="22">
        <f>IF($D22="A",$E22,1/$E22)</f>
        <v>2</v>
      </c>
      <c r="H31" s="23"/>
      <c r="I31" s="36" t="str">
        <f>B8</f>
        <v>Costs</v>
      </c>
      <c r="J31" s="56">
        <f t="shared" si="0"/>
        <v>0.17948717948717949</v>
      </c>
      <c r="K31" s="24">
        <f t="shared" si="1"/>
        <v>0.10948905109489052</v>
      </c>
      <c r="L31" s="24">
        <f t="shared" si="2"/>
        <v>0.6</v>
      </c>
      <c r="M31" s="24">
        <f t="shared" si="3"/>
        <v>0.16326530612244897</v>
      </c>
      <c r="N31" s="25">
        <f t="shared" si="4"/>
        <v>0.14814814814814814</v>
      </c>
      <c r="P31" s="26">
        <f t="shared" si="5"/>
        <v>0.24007793697053342</v>
      </c>
    </row>
    <row r="32" spans="2:16" ht="16.399999999999999">
      <c r="B32" s="14" t="str">
        <f>B9</f>
        <v>Other</v>
      </c>
      <c r="C32" s="67">
        <f>1/G28</f>
        <v>0.14285714285714285</v>
      </c>
      <c r="D32" s="69">
        <f>1/G29</f>
        <v>0.33333333333333331</v>
      </c>
      <c r="E32" s="69">
        <f>1/G30</f>
        <v>2</v>
      </c>
      <c r="F32" s="69">
        <f>1/G31</f>
        <v>0.5</v>
      </c>
      <c r="G32" s="60">
        <v>1</v>
      </c>
      <c r="H32" s="11"/>
      <c r="I32" s="40" t="str">
        <f>B9</f>
        <v>Other</v>
      </c>
      <c r="J32" s="62">
        <f t="shared" si="0"/>
        <v>1.282051282051282E-2</v>
      </c>
      <c r="K32" s="29">
        <f t="shared" si="1"/>
        <v>0.145985401459854</v>
      </c>
      <c r="L32" s="29">
        <f t="shared" si="2"/>
        <v>0.15</v>
      </c>
      <c r="M32" s="29">
        <f t="shared" si="3"/>
        <v>8.1632653061224483E-2</v>
      </c>
      <c r="N32" s="30">
        <f t="shared" si="4"/>
        <v>7.407407407407407E-2</v>
      </c>
      <c r="P32" s="31">
        <f t="shared" si="5"/>
        <v>9.2902528283133085E-2</v>
      </c>
    </row>
    <row r="33" spans="7:16" ht="16.399999999999999">
      <c r="G33" s="4"/>
      <c r="H33" s="4"/>
      <c r="O33" s="32" t="s">
        <v>9</v>
      </c>
      <c r="P33" s="47">
        <f>SUM(P28:P32)</f>
        <v>1</v>
      </c>
    </row>
    <row r="34" spans="7:16">
      <c r="G34" s="4"/>
      <c r="H34" s="4"/>
    </row>
    <row r="35" spans="7:16">
      <c r="G35" s="4"/>
      <c r="H35" s="4"/>
    </row>
    <row r="36" spans="7:16">
      <c r="G36" s="4"/>
      <c r="H36" s="4"/>
    </row>
    <row r="37" spans="7:16">
      <c r="G37" s="4"/>
      <c r="H37" s="4"/>
    </row>
    <row r="38" spans="7:16">
      <c r="G38" s="4"/>
      <c r="H38" s="4"/>
    </row>
    <row r="39" spans="7:16">
      <c r="G39" s="4"/>
      <c r="H39" s="4"/>
    </row>
    <row r="40" spans="7:16">
      <c r="G40" s="4"/>
      <c r="H40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M24"/>
  <sheetViews>
    <sheetView workbookViewId="0">
      <selection activeCell="H11" sqref="H11"/>
    </sheetView>
  </sheetViews>
  <sheetFormatPr defaultRowHeight="16.399999999999999"/>
  <cols>
    <col min="2" max="12" width="12.7109375" style="8" customWidth="1"/>
    <col min="13" max="13" width="10.7109375" customWidth="1"/>
  </cols>
  <sheetData>
    <row r="1" spans="2:6" ht="12.85" customHeight="1"/>
    <row r="2" spans="2:6">
      <c r="B2" s="7" t="s">
        <v>14</v>
      </c>
    </row>
    <row r="4" spans="2:6">
      <c r="B4" s="7" t="s">
        <v>15</v>
      </c>
    </row>
    <row r="5" spans="2:6">
      <c r="B5" s="8" t="s">
        <v>10</v>
      </c>
      <c r="C5" s="8" t="s">
        <v>24</v>
      </c>
    </row>
    <row r="6" spans="2:6">
      <c r="B6" s="8" t="s">
        <v>11</v>
      </c>
    </row>
    <row r="7" spans="2:6">
      <c r="B7" s="8" t="s">
        <v>13</v>
      </c>
      <c r="C7" s="8" t="s">
        <v>21</v>
      </c>
    </row>
    <row r="8" spans="2:6">
      <c r="F8" s="11"/>
    </row>
    <row r="9" spans="2:6">
      <c r="F9" s="11"/>
    </row>
    <row r="10" spans="2:6">
      <c r="B10" s="7" t="s">
        <v>16</v>
      </c>
      <c r="F10" s="11"/>
    </row>
    <row r="11" spans="2:6">
      <c r="B11" s="33" t="s">
        <v>5</v>
      </c>
      <c r="C11" s="10" t="s">
        <v>6</v>
      </c>
      <c r="D11" s="34" t="s">
        <v>39</v>
      </c>
      <c r="E11" s="35" t="s">
        <v>40</v>
      </c>
      <c r="F11" s="11"/>
    </row>
    <row r="12" spans="2:6">
      <c r="B12" s="36" t="str">
        <f>B5</f>
        <v>Efficiency</v>
      </c>
      <c r="C12" s="37" t="str">
        <f>B6</f>
        <v>Impedance</v>
      </c>
      <c r="D12" s="38" t="s">
        <v>5</v>
      </c>
      <c r="E12" s="35">
        <v>5</v>
      </c>
    </row>
    <row r="13" spans="2:6">
      <c r="B13" s="36" t="str">
        <f>B5</f>
        <v>Efficiency</v>
      </c>
      <c r="C13" s="37" t="str">
        <f>B7</f>
        <v>Costs</v>
      </c>
      <c r="D13" s="39" t="s">
        <v>5</v>
      </c>
      <c r="E13" s="13">
        <v>9</v>
      </c>
    </row>
    <row r="14" spans="2:6">
      <c r="B14" s="40" t="str">
        <f>B6</f>
        <v>Impedance</v>
      </c>
      <c r="C14" s="41" t="str">
        <f>B7</f>
        <v>Costs</v>
      </c>
      <c r="D14" s="42" t="s">
        <v>5</v>
      </c>
      <c r="E14" s="15">
        <v>4</v>
      </c>
    </row>
    <row r="17" spans="2:13">
      <c r="B17" s="8" t="s">
        <v>17</v>
      </c>
      <c r="G17" s="8" t="s">
        <v>18</v>
      </c>
    </row>
    <row r="18" spans="2:13">
      <c r="B18" s="16"/>
      <c r="C18" s="17" t="str">
        <f>B5</f>
        <v>Efficiency</v>
      </c>
      <c r="D18" s="17" t="str">
        <f>B6</f>
        <v>Impedance</v>
      </c>
      <c r="E18" s="18" t="str">
        <f>B7</f>
        <v>Costs</v>
      </c>
      <c r="F18" s="11"/>
      <c r="G18" s="16" t="s">
        <v>23</v>
      </c>
      <c r="H18" s="17" t="str">
        <f>B5</f>
        <v>Efficiency</v>
      </c>
      <c r="I18" s="17" t="str">
        <f>B6</f>
        <v>Impedance</v>
      </c>
      <c r="J18" s="18" t="str">
        <f>B7</f>
        <v>Costs</v>
      </c>
      <c r="L18" s="43" t="s">
        <v>8</v>
      </c>
    </row>
    <row r="19" spans="2:13">
      <c r="B19" s="12" t="str">
        <f>B5</f>
        <v>Efficiency</v>
      </c>
      <c r="C19" s="20">
        <v>1</v>
      </c>
      <c r="D19" s="21">
        <f>IF($D12="A",$E12,1/$E12)</f>
        <v>5</v>
      </c>
      <c r="E19" s="22">
        <f>IF($D13="A",$E13,1/$E13)</f>
        <v>9</v>
      </c>
      <c r="F19" s="23"/>
      <c r="G19" s="12" t="str">
        <f>B5</f>
        <v>Efficiency</v>
      </c>
      <c r="H19" s="24">
        <f>C19/($C$19+$C$20+$C$21)</f>
        <v>0.76271186440677963</v>
      </c>
      <c r="I19" s="24">
        <f>D19/($D$19+$D$20+$D$21)</f>
        <v>0.8</v>
      </c>
      <c r="J19" s="25">
        <f>E19/($E$19+$E$20+$E$21)</f>
        <v>0.6428571428571429</v>
      </c>
      <c r="K19" s="44"/>
      <c r="L19" s="45">
        <f>AVERAGE(H19:J19)</f>
        <v>0.73518966908797412</v>
      </c>
    </row>
    <row r="20" spans="2:13">
      <c r="B20" s="12" t="str">
        <f>B6</f>
        <v>Impedance</v>
      </c>
      <c r="C20" s="20">
        <f>1/D19</f>
        <v>0.2</v>
      </c>
      <c r="D20" s="20">
        <v>1</v>
      </c>
      <c r="E20" s="22">
        <f>IF($D14="A",$E14,1/$E14)</f>
        <v>4</v>
      </c>
      <c r="F20" s="23"/>
      <c r="G20" s="12" t="str">
        <f>B6</f>
        <v>Impedance</v>
      </c>
      <c r="H20" s="24">
        <f>C20/($C$19+$C$20+$C$21)</f>
        <v>0.15254237288135594</v>
      </c>
      <c r="I20" s="24">
        <f>D20/($D$19+$D$20+$D$21)</f>
        <v>0.16</v>
      </c>
      <c r="J20" s="25">
        <f>E20/($E$19+$E$20+$E$21)</f>
        <v>0.2857142857142857</v>
      </c>
      <c r="K20" s="44"/>
      <c r="L20" s="26">
        <f>AVERAGE(H20:J20)</f>
        <v>0.19941888619854722</v>
      </c>
    </row>
    <row r="21" spans="2:13">
      <c r="B21" s="14" t="str">
        <f>B7</f>
        <v>Costs</v>
      </c>
      <c r="C21" s="27">
        <f>1/E19</f>
        <v>0.1111111111111111</v>
      </c>
      <c r="D21" s="27">
        <f>1/E20</f>
        <v>0.25</v>
      </c>
      <c r="E21" s="28">
        <v>1</v>
      </c>
      <c r="F21" s="23"/>
      <c r="G21" s="14" t="str">
        <f>B7</f>
        <v>Costs</v>
      </c>
      <c r="H21" s="29">
        <f>C21/($C$19+$C$20+$C$21)</f>
        <v>8.4745762711864403E-2</v>
      </c>
      <c r="I21" s="29">
        <f>D21/($D$19+$D$20+$D$21)</f>
        <v>0.04</v>
      </c>
      <c r="J21" s="30">
        <f>E21/($E$19+$E$20+$E$21)</f>
        <v>7.1428571428571425E-2</v>
      </c>
      <c r="K21" s="44"/>
      <c r="L21" s="31">
        <f>AVERAGE(H21:J21)</f>
        <v>6.5391444713478616E-2</v>
      </c>
    </row>
    <row r="22" spans="2:13">
      <c r="C22" s="46"/>
      <c r="D22" s="46"/>
      <c r="E22" s="46"/>
      <c r="F22" s="23"/>
      <c r="H22" s="44"/>
      <c r="I22" s="44"/>
      <c r="J22" s="44"/>
      <c r="K22" s="32" t="s">
        <v>9</v>
      </c>
      <c r="L22" s="47">
        <f>SUM(L19:L21)</f>
        <v>0.99999999999999989</v>
      </c>
      <c r="M22" s="2"/>
    </row>
    <row r="23" spans="2:13">
      <c r="F23" s="11"/>
    </row>
    <row r="24" spans="2:13">
      <c r="F24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RESULT</vt:lpstr>
      <vt:lpstr>4 ALTERNATIVES &amp; #4</vt:lpstr>
      <vt:lpstr>4 ALTERNATIVES &amp; #3</vt:lpstr>
      <vt:lpstr>4 ALTERNATIVES &amp; #2</vt:lpstr>
      <vt:lpstr>4 ALTERNATIVES &amp; #1</vt:lpstr>
      <vt:lpstr>4 CRITERIA</vt:lpstr>
      <vt:lpstr>5 CRITERIA</vt:lpstr>
      <vt:lpstr>5 ALTERNATIVES</vt:lpstr>
      <vt:lpstr>3 CRITERIA</vt:lpstr>
      <vt:lpstr>Example Jobs</vt:lpstr>
      <vt:lpstr>Sheet3</vt:lpstr>
    </vt:vector>
  </TitlesOfParts>
  <Company>SLAC National Accelerator Laboratory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mpivi</dc:creator>
  <cp:lastModifiedBy>mpivi</cp:lastModifiedBy>
  <dcterms:created xsi:type="dcterms:W3CDTF">2010-07-16T17:49:26Z</dcterms:created>
  <dcterms:modified xsi:type="dcterms:W3CDTF">2010-07-22T15:57:17Z</dcterms:modified>
</cp:coreProperties>
</file>